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Catalogues\AYVAZ\MAN\PLT\"/>
    </mc:Choice>
  </mc:AlternateContent>
  <xr:revisionPtr revIDLastSave="0" documentId="13_ncr:1_{D0B2E320-8DEA-4B7B-98E9-61BF1D813AB8}" xr6:coauthVersionLast="47" xr6:coauthVersionMax="47" xr10:uidLastSave="{00000000-0000-0000-0000-000000000000}"/>
  <workbookProtection workbookAlgorithmName="SHA-512" workbookHashValue="nDj7jrWE2J0EBKmwywLt0mFXqY9e9oR8qs6cleLHyvVEkAN/Yi4wzCQHJW7rqe7aWSjEiUWdrNyPtS04JYCUpQ==" workbookSaltValue="PNYcFwZWZEsoS4NQba7PNg==" workbookSpinCount="100000" lockStructure="1"/>
  <bookViews>
    <workbookView xWindow="-120" yWindow="-120" windowWidth="29040" windowHeight="15840" tabRatio="773" xr2:uid="{00000000-000D-0000-FFFF-FFFF00000000}"/>
  </bookViews>
  <sheets>
    <sheet name="CALCUL" sheetId="1" r:id="rId1"/>
    <sheet name="DN12-H" sheetId="21" state="hidden" r:id="rId2"/>
    <sheet name="DN16-H" sheetId="2" state="hidden" r:id="rId3"/>
    <sheet name="DN20-H" sheetId="3" state="hidden" r:id="rId4"/>
    <sheet name="DN25-H" sheetId="4" state="hidden" r:id="rId5"/>
    <sheet name="DN32-H" sheetId="5" state="hidden" r:id="rId6"/>
    <sheet name="DN12-L" sheetId="22" state="hidden" r:id="rId7"/>
    <sheet name="DN16-L" sheetId="12" state="hidden" r:id="rId8"/>
    <sheet name="DN20-L" sheetId="13" state="hidden" r:id="rId9"/>
    <sheet name="DN25-L" sheetId="14" state="hidden" r:id="rId10"/>
    <sheet name="DN32-L" sheetId="15" state="hidden" r:id="rId11"/>
    <sheet name="DN12-PROP" sheetId="23" state="hidden" r:id="rId12"/>
    <sheet name="DN16-PROP" sheetId="17" state="hidden" r:id="rId13"/>
    <sheet name="DN20-PROP" sheetId="18" state="hidden" r:id="rId14"/>
    <sheet name="DN25-PROP" sheetId="19" state="hidden" r:id="rId15"/>
    <sheet name="DN32-PROP" sheetId="20" state="hidden" r:id="rId16"/>
    <sheet name="X " sheetId="10" state="hidden" r:id="rId17"/>
    <sheet name="Description" sheetId="16" state="hidden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5" l="1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P2" i="5"/>
  <c r="P3" i="5" s="1"/>
  <c r="M45" i="5"/>
  <c r="M44" i="5"/>
  <c r="M43" i="5"/>
  <c r="M42" i="5"/>
  <c r="M41" i="5"/>
  <c r="M40" i="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P2" i="4"/>
  <c r="P3" i="4" s="1"/>
  <c r="M45" i="4"/>
  <c r="M44" i="4"/>
  <c r="M43" i="4"/>
  <c r="M42" i="4"/>
  <c r="M41" i="4"/>
  <c r="M40" i="4"/>
  <c r="M39" i="4"/>
  <c r="M38" i="4"/>
  <c r="M37" i="4"/>
  <c r="M36" i="4"/>
  <c r="J36" i="4"/>
  <c r="M35" i="4"/>
  <c r="J35" i="4"/>
  <c r="M34" i="4"/>
  <c r="J34" i="4"/>
  <c r="M33" i="4"/>
  <c r="J33" i="4"/>
  <c r="M32" i="4"/>
  <c r="J32" i="4"/>
  <c r="M31" i="4"/>
  <c r="J31" i="4"/>
  <c r="M30" i="4"/>
  <c r="J30" i="4"/>
  <c r="M29" i="4"/>
  <c r="J29" i="4"/>
  <c r="M28" i="4"/>
  <c r="J28" i="4"/>
  <c r="M27" i="4"/>
  <c r="J27" i="4"/>
  <c r="M26" i="4"/>
  <c r="J26" i="4"/>
  <c r="M25" i="4"/>
  <c r="J25" i="4"/>
  <c r="M24" i="4"/>
  <c r="J24" i="4"/>
  <c r="M23" i="4"/>
  <c r="J23" i="4"/>
  <c r="M22" i="4"/>
  <c r="J22" i="4"/>
  <c r="M21" i="4"/>
  <c r="J21" i="4"/>
  <c r="M20" i="4"/>
  <c r="J20" i="4"/>
  <c r="M19" i="4"/>
  <c r="J19" i="4"/>
  <c r="M18" i="4"/>
  <c r="J18" i="4"/>
  <c r="M17" i="4"/>
  <c r="J17" i="4"/>
  <c r="M16" i="4"/>
  <c r="J16" i="4"/>
  <c r="M15" i="4"/>
  <c r="J15" i="4"/>
  <c r="M14" i="4"/>
  <c r="J14" i="4"/>
  <c r="M13" i="4"/>
  <c r="J13" i="4"/>
  <c r="M12" i="4"/>
  <c r="J12" i="4"/>
  <c r="J11" i="4"/>
  <c r="J10" i="4"/>
  <c r="J9" i="4"/>
  <c r="J8" i="4"/>
  <c r="J7" i="4"/>
  <c r="J6" i="4"/>
  <c r="J5" i="4"/>
  <c r="J4" i="4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P2" i="3"/>
  <c r="P3" i="3" s="1"/>
  <c r="M38" i="3"/>
  <c r="M37" i="3"/>
  <c r="M36" i="3"/>
  <c r="M35" i="3"/>
  <c r="M34" i="3"/>
  <c r="M33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4" i="12"/>
  <c r="P2" i="2"/>
  <c r="P3" i="2" s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4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2" i="21"/>
  <c r="M13" i="21"/>
  <c r="M14" i="21"/>
  <c r="M15" i="21"/>
  <c r="M16" i="21"/>
  <c r="M17" i="21"/>
  <c r="M18" i="21"/>
  <c r="M19" i="21"/>
  <c r="M25" i="21"/>
  <c r="P2" i="21"/>
  <c r="P3" i="21" s="1"/>
  <c r="J5" i="21"/>
  <c r="J6" i="21"/>
  <c r="J7" i="21"/>
  <c r="J8" i="21"/>
  <c r="J9" i="21"/>
  <c r="J10" i="21"/>
  <c r="J11" i="21"/>
  <c r="J12" i="21"/>
  <c r="J13" i="21"/>
  <c r="J14" i="21"/>
  <c r="J15" i="21"/>
  <c r="J16" i="21"/>
  <c r="J4" i="21"/>
  <c r="M24" i="21"/>
  <c r="M23" i="21"/>
  <c r="M22" i="21"/>
  <c r="M21" i="21"/>
  <c r="M20" i="21"/>
  <c r="P2" i="15"/>
  <c r="P3" i="15" s="1"/>
  <c r="M45" i="15"/>
  <c r="M44" i="15"/>
  <c r="M43" i="15"/>
  <c r="M42" i="15"/>
  <c r="M41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J7" i="15"/>
  <c r="J6" i="15"/>
  <c r="J5" i="15"/>
  <c r="J4" i="15"/>
  <c r="P2" i="14"/>
  <c r="P3" i="14" s="1"/>
  <c r="M45" i="14"/>
  <c r="M44" i="14"/>
  <c r="M43" i="14"/>
  <c r="M42" i="14"/>
  <c r="M41" i="14"/>
  <c r="M40" i="14"/>
  <c r="M39" i="14"/>
  <c r="M38" i="14"/>
  <c r="M37" i="14"/>
  <c r="M36" i="14"/>
  <c r="J36" i="14"/>
  <c r="M35" i="14"/>
  <c r="J35" i="14"/>
  <c r="M34" i="14"/>
  <c r="J34" i="14"/>
  <c r="M33" i="14"/>
  <c r="J33" i="14"/>
  <c r="M32" i="14"/>
  <c r="J32" i="14"/>
  <c r="M31" i="14"/>
  <c r="J31" i="14"/>
  <c r="M30" i="14"/>
  <c r="J30" i="14"/>
  <c r="M29" i="14"/>
  <c r="J29" i="14"/>
  <c r="M28" i="14"/>
  <c r="J28" i="14"/>
  <c r="M27" i="14"/>
  <c r="J27" i="14"/>
  <c r="M26" i="14"/>
  <c r="J26" i="14"/>
  <c r="M25" i="14"/>
  <c r="J25" i="14"/>
  <c r="M24" i="14"/>
  <c r="J24" i="14"/>
  <c r="M23" i="14"/>
  <c r="J23" i="14"/>
  <c r="M22" i="14"/>
  <c r="J22" i="14"/>
  <c r="M21" i="14"/>
  <c r="J21" i="14"/>
  <c r="M20" i="14"/>
  <c r="J20" i="14"/>
  <c r="M19" i="14"/>
  <c r="J19" i="14"/>
  <c r="M18" i="14"/>
  <c r="J18" i="14"/>
  <c r="M17" i="14"/>
  <c r="J17" i="14"/>
  <c r="M16" i="14"/>
  <c r="J16" i="14"/>
  <c r="M15" i="14"/>
  <c r="J15" i="14"/>
  <c r="M14" i="14"/>
  <c r="J14" i="14"/>
  <c r="M13" i="14"/>
  <c r="J13" i="14"/>
  <c r="M12" i="14"/>
  <c r="J12" i="14"/>
  <c r="J11" i="14"/>
  <c r="J10" i="14"/>
  <c r="J9" i="14"/>
  <c r="J8" i="14"/>
  <c r="J7" i="14"/>
  <c r="J6" i="14"/>
  <c r="J5" i="14"/>
  <c r="J4" i="14"/>
  <c r="P2" i="13"/>
  <c r="P3" i="13" s="1"/>
  <c r="M38" i="13"/>
  <c r="M37" i="13"/>
  <c r="M36" i="13"/>
  <c r="M35" i="13"/>
  <c r="M34" i="13"/>
  <c r="M33" i="13"/>
  <c r="M32" i="13"/>
  <c r="M31" i="13"/>
  <c r="M30" i="13"/>
  <c r="M29" i="13"/>
  <c r="J29" i="13"/>
  <c r="M28" i="13"/>
  <c r="J28" i="13"/>
  <c r="M27" i="13"/>
  <c r="J27" i="13"/>
  <c r="M26" i="13"/>
  <c r="J26" i="13"/>
  <c r="M25" i="13"/>
  <c r="J25" i="13"/>
  <c r="M24" i="13"/>
  <c r="J24" i="13"/>
  <c r="M23" i="13"/>
  <c r="J23" i="13"/>
  <c r="M22" i="13"/>
  <c r="J22" i="13"/>
  <c r="M21" i="13"/>
  <c r="J21" i="13"/>
  <c r="M20" i="13"/>
  <c r="J20" i="13"/>
  <c r="M19" i="13"/>
  <c r="J19" i="13"/>
  <c r="M18" i="13"/>
  <c r="J18" i="13"/>
  <c r="M17" i="13"/>
  <c r="J17" i="13"/>
  <c r="M16" i="13"/>
  <c r="J16" i="13"/>
  <c r="M15" i="13"/>
  <c r="J15" i="13"/>
  <c r="M14" i="13"/>
  <c r="J14" i="13"/>
  <c r="M13" i="13"/>
  <c r="J13" i="13"/>
  <c r="M12" i="13"/>
  <c r="J12" i="13"/>
  <c r="J11" i="13"/>
  <c r="J10" i="13"/>
  <c r="J9" i="13"/>
  <c r="J8" i="13"/>
  <c r="J7" i="13"/>
  <c r="J6" i="13"/>
  <c r="J5" i="13"/>
  <c r="J4" i="13"/>
  <c r="P2" i="12"/>
  <c r="P3" i="12" s="1"/>
  <c r="O14" i="12" s="1"/>
  <c r="M32" i="12"/>
  <c r="M31" i="12"/>
  <c r="M30" i="12"/>
  <c r="M29" i="12"/>
  <c r="M28" i="12"/>
  <c r="M27" i="12"/>
  <c r="P2" i="22"/>
  <c r="P3" i="22" s="1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13" i="20"/>
  <c r="O13" i="5" l="1"/>
  <c r="O42" i="5"/>
  <c r="O15" i="5"/>
  <c r="O17" i="5"/>
  <c r="O19" i="5"/>
  <c r="O21" i="5"/>
  <c r="O23" i="5"/>
  <c r="O25" i="5"/>
  <c r="O27" i="5"/>
  <c r="O29" i="5"/>
  <c r="O31" i="5"/>
  <c r="O33" i="5"/>
  <c r="O35" i="5"/>
  <c r="O38" i="5"/>
  <c r="O14" i="5"/>
  <c r="O16" i="5"/>
  <c r="O18" i="5"/>
  <c r="O20" i="5"/>
  <c r="O22" i="5"/>
  <c r="O24" i="5"/>
  <c r="O26" i="5"/>
  <c r="O28" i="5"/>
  <c r="O30" i="5"/>
  <c r="O32" i="5"/>
  <c r="O34" i="5"/>
  <c r="O36" i="5"/>
  <c r="O40" i="5"/>
  <c r="O44" i="5"/>
  <c r="O37" i="5"/>
  <c r="O41" i="5"/>
  <c r="O45" i="5"/>
  <c r="O43" i="5"/>
  <c r="O39" i="5"/>
  <c r="O12" i="5"/>
  <c r="O44" i="4"/>
  <c r="O40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45" i="4"/>
  <c r="O41" i="4"/>
  <c r="O37" i="4"/>
  <c r="O43" i="4"/>
  <c r="O39" i="4"/>
  <c r="O12" i="4"/>
  <c r="O38" i="4"/>
  <c r="P38" i="4" s="1"/>
  <c r="O42" i="4"/>
  <c r="O38" i="3"/>
  <c r="O34" i="3"/>
  <c r="O30" i="3"/>
  <c r="O36" i="3"/>
  <c r="O32" i="3"/>
  <c r="O12" i="3"/>
  <c r="O13" i="3"/>
  <c r="O15" i="3"/>
  <c r="O17" i="3"/>
  <c r="O19" i="3"/>
  <c r="O21" i="3"/>
  <c r="O23" i="3"/>
  <c r="O25" i="3"/>
  <c r="O27" i="3"/>
  <c r="O29" i="3"/>
  <c r="O33" i="3"/>
  <c r="O37" i="3"/>
  <c r="O14" i="3"/>
  <c r="O16" i="3"/>
  <c r="O18" i="3"/>
  <c r="O20" i="3"/>
  <c r="O22" i="3"/>
  <c r="O24" i="3"/>
  <c r="O26" i="3"/>
  <c r="O28" i="3"/>
  <c r="O31" i="3"/>
  <c r="O35" i="3"/>
  <c r="O23" i="12"/>
  <c r="O18" i="12"/>
  <c r="O16" i="12"/>
  <c r="O25" i="12"/>
  <c r="O22" i="12"/>
  <c r="O20" i="12"/>
  <c r="O15" i="12"/>
  <c r="P15" i="12" s="1"/>
  <c r="O13" i="12"/>
  <c r="O19" i="12"/>
  <c r="O17" i="12"/>
  <c r="O26" i="12"/>
  <c r="O24" i="12"/>
  <c r="O21" i="12"/>
  <c r="O12" i="12"/>
  <c r="O16" i="2"/>
  <c r="O20" i="2"/>
  <c r="O24" i="2"/>
  <c r="O28" i="2"/>
  <c r="O32" i="2"/>
  <c r="O13" i="2"/>
  <c r="O17" i="2"/>
  <c r="O21" i="2"/>
  <c r="O25" i="2"/>
  <c r="O29" i="2"/>
  <c r="O12" i="2"/>
  <c r="O30" i="2"/>
  <c r="O26" i="2"/>
  <c r="P26" i="2" s="1"/>
  <c r="O22" i="2"/>
  <c r="O18" i="2"/>
  <c r="P18" i="2" s="1"/>
  <c r="O14" i="2"/>
  <c r="O15" i="2"/>
  <c r="O19" i="2"/>
  <c r="O23" i="2"/>
  <c r="O27" i="2"/>
  <c r="O31" i="2"/>
  <c r="O24" i="21"/>
  <c r="O16" i="21"/>
  <c r="O14" i="21"/>
  <c r="O18" i="21"/>
  <c r="O22" i="21"/>
  <c r="O20" i="21"/>
  <c r="O23" i="21"/>
  <c r="O25" i="21"/>
  <c r="O21" i="21"/>
  <c r="O17" i="21"/>
  <c r="P17" i="21" s="1"/>
  <c r="O13" i="21"/>
  <c r="P14" i="21" s="1"/>
  <c r="O12" i="21"/>
  <c r="O19" i="21"/>
  <c r="O15" i="21"/>
  <c r="O37" i="15"/>
  <c r="O45" i="15"/>
  <c r="O41" i="15"/>
  <c r="O44" i="15"/>
  <c r="O40" i="15"/>
  <c r="O3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43" i="15"/>
  <c r="O39" i="15"/>
  <c r="O12" i="15"/>
  <c r="O38" i="15"/>
  <c r="O42" i="15"/>
  <c r="O37" i="14"/>
  <c r="O41" i="14"/>
  <c r="O45" i="14"/>
  <c r="O13" i="14"/>
  <c r="O15" i="14"/>
  <c r="O17" i="14"/>
  <c r="O19" i="14"/>
  <c r="O23" i="14"/>
  <c r="O25" i="14"/>
  <c r="O27" i="14"/>
  <c r="O29" i="14"/>
  <c r="O31" i="14"/>
  <c r="O33" i="14"/>
  <c r="O38" i="14"/>
  <c r="O42" i="14"/>
  <c r="O36" i="14"/>
  <c r="O35" i="14"/>
  <c r="O34" i="14"/>
  <c r="O32" i="14"/>
  <c r="O43" i="14"/>
  <c r="O39" i="14"/>
  <c r="O12" i="14"/>
  <c r="O21" i="14"/>
  <c r="O14" i="14"/>
  <c r="P14" i="14" s="1"/>
  <c r="O16" i="14"/>
  <c r="O18" i="14"/>
  <c r="P18" i="14" s="1"/>
  <c r="O20" i="14"/>
  <c r="P20" i="14" s="1"/>
  <c r="O22" i="14"/>
  <c r="O24" i="14"/>
  <c r="O26" i="14"/>
  <c r="O28" i="14"/>
  <c r="O30" i="14"/>
  <c r="O40" i="14"/>
  <c r="P40" i="14" s="1"/>
  <c r="O44" i="14"/>
  <c r="O38" i="13"/>
  <c r="O34" i="13"/>
  <c r="O30" i="13"/>
  <c r="O12" i="13"/>
  <c r="O13" i="13"/>
  <c r="O15" i="13"/>
  <c r="O17" i="13"/>
  <c r="O19" i="13"/>
  <c r="O21" i="13"/>
  <c r="O23" i="13"/>
  <c r="O25" i="13"/>
  <c r="O27" i="13"/>
  <c r="O29" i="13"/>
  <c r="O33" i="13"/>
  <c r="O37" i="13"/>
  <c r="O14" i="13"/>
  <c r="O16" i="13"/>
  <c r="O18" i="13"/>
  <c r="O20" i="13"/>
  <c r="O22" i="13"/>
  <c r="O24" i="13"/>
  <c r="O26" i="13"/>
  <c r="O28" i="13"/>
  <c r="O31" i="13"/>
  <c r="O35" i="13"/>
  <c r="O32" i="13"/>
  <c r="O36" i="13"/>
  <c r="O32" i="12"/>
  <c r="O28" i="12"/>
  <c r="O30" i="12"/>
  <c r="O27" i="12"/>
  <c r="O31" i="12"/>
  <c r="O29" i="12"/>
  <c r="O14" i="22"/>
  <c r="O18" i="22"/>
  <c r="O22" i="22"/>
  <c r="O16" i="22"/>
  <c r="O20" i="22"/>
  <c r="O24" i="22"/>
  <c r="O21" i="22"/>
  <c r="O13" i="22"/>
  <c r="O25" i="22"/>
  <c r="O17" i="22"/>
  <c r="O12" i="22"/>
  <c r="O15" i="22"/>
  <c r="O19" i="22"/>
  <c r="O23" i="22"/>
  <c r="M45" i="19"/>
  <c r="M44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2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4" i="19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J5" i="18"/>
  <c r="J6" i="18"/>
  <c r="J7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4" i="18"/>
  <c r="J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4" i="17"/>
  <c r="M12" i="23"/>
  <c r="M13" i="23"/>
  <c r="M14" i="23"/>
  <c r="M15" i="23"/>
  <c r="M16" i="23"/>
  <c r="M17" i="23"/>
  <c r="M18" i="23"/>
  <c r="M19" i="23"/>
  <c r="P38" i="15" l="1"/>
  <c r="P45" i="5"/>
  <c r="P17" i="4"/>
  <c r="P21" i="4"/>
  <c r="P25" i="4"/>
  <c r="P29" i="4"/>
  <c r="P33" i="5"/>
  <c r="P17" i="5"/>
  <c r="P25" i="5"/>
  <c r="P37" i="4"/>
  <c r="P41" i="5"/>
  <c r="P31" i="5"/>
  <c r="P23" i="5"/>
  <c r="P15" i="5"/>
  <c r="P36" i="5"/>
  <c r="P28" i="5"/>
  <c r="P20" i="5"/>
  <c r="P38" i="5"/>
  <c r="P29" i="5"/>
  <c r="P21" i="5"/>
  <c r="P34" i="5"/>
  <c r="P26" i="5"/>
  <c r="P35" i="5"/>
  <c r="P27" i="5"/>
  <c r="P19" i="5"/>
  <c r="P37" i="5"/>
  <c r="P39" i="5"/>
  <c r="P43" i="5"/>
  <c r="P32" i="5"/>
  <c r="P24" i="5"/>
  <c r="P16" i="5"/>
  <c r="P42" i="5"/>
  <c r="P13" i="5"/>
  <c r="P30" i="5"/>
  <c r="P22" i="5"/>
  <c r="P14" i="5"/>
  <c r="P44" i="5"/>
  <c r="P18" i="5"/>
  <c r="P40" i="5"/>
  <c r="P36" i="3"/>
  <c r="P13" i="4"/>
  <c r="P33" i="4"/>
  <c r="P42" i="4"/>
  <c r="P40" i="4"/>
  <c r="P14" i="4"/>
  <c r="P18" i="4"/>
  <c r="P22" i="4"/>
  <c r="P26" i="4"/>
  <c r="P30" i="4"/>
  <c r="P34" i="4"/>
  <c r="P44" i="4"/>
  <c r="P41" i="4"/>
  <c r="P15" i="4"/>
  <c r="P19" i="4"/>
  <c r="P23" i="4"/>
  <c r="P27" i="4"/>
  <c r="P31" i="4"/>
  <c r="P35" i="4"/>
  <c r="P39" i="4"/>
  <c r="P45" i="4"/>
  <c r="P16" i="4"/>
  <c r="P20" i="4"/>
  <c r="P24" i="4"/>
  <c r="P28" i="4"/>
  <c r="P32" i="4"/>
  <c r="P36" i="4"/>
  <c r="P43" i="4"/>
  <c r="P21" i="12"/>
  <c r="P19" i="12"/>
  <c r="P17" i="12"/>
  <c r="P22" i="12"/>
  <c r="P31" i="3"/>
  <c r="P22" i="3"/>
  <c r="P14" i="3"/>
  <c r="P27" i="3"/>
  <c r="P19" i="3"/>
  <c r="P34" i="3"/>
  <c r="P37" i="3"/>
  <c r="P25" i="3"/>
  <c r="P17" i="3"/>
  <c r="P38" i="3"/>
  <c r="P28" i="3"/>
  <c r="P20" i="3"/>
  <c r="P32" i="3"/>
  <c r="P26" i="3"/>
  <c r="P18" i="3"/>
  <c r="P33" i="3"/>
  <c r="P23" i="3"/>
  <c r="P15" i="3"/>
  <c r="P35" i="3"/>
  <c r="P24" i="3"/>
  <c r="P16" i="3"/>
  <c r="P29" i="3"/>
  <c r="P21" i="3"/>
  <c r="P13" i="3"/>
  <c r="P30" i="3"/>
  <c r="P13" i="12"/>
  <c r="P26" i="12"/>
  <c r="P16" i="12"/>
  <c r="P20" i="12"/>
  <c r="P18" i="12"/>
  <c r="P23" i="12"/>
  <c r="P24" i="12"/>
  <c r="P25" i="12"/>
  <c r="P14" i="12"/>
  <c r="P19" i="2"/>
  <c r="P25" i="2"/>
  <c r="P22" i="2"/>
  <c r="P31" i="2"/>
  <c r="P29" i="2"/>
  <c r="P15" i="2"/>
  <c r="P13" i="2"/>
  <c r="P32" i="2"/>
  <c r="P27" i="2"/>
  <c r="P14" i="2"/>
  <c r="P30" i="2"/>
  <c r="P21" i="2"/>
  <c r="P28" i="2"/>
  <c r="P23" i="2"/>
  <c r="P17" i="2"/>
  <c r="P24" i="2"/>
  <c r="P20" i="2"/>
  <c r="P16" i="2"/>
  <c r="P15" i="21"/>
  <c r="P31" i="13"/>
  <c r="P23" i="22"/>
  <c r="P26" i="13"/>
  <c r="P18" i="13"/>
  <c r="P42" i="15"/>
  <c r="P19" i="21"/>
  <c r="P21" i="21"/>
  <c r="P25" i="21"/>
  <c r="P23" i="21"/>
  <c r="P22" i="21"/>
  <c r="P20" i="21"/>
  <c r="P16" i="21"/>
  <c r="P13" i="21"/>
  <c r="P24" i="21"/>
  <c r="P18" i="21"/>
  <c r="P13" i="15"/>
  <c r="P20" i="15"/>
  <c r="P24" i="15"/>
  <c r="P28" i="15"/>
  <c r="P36" i="15"/>
  <c r="P17" i="15"/>
  <c r="P21" i="15"/>
  <c r="P25" i="15"/>
  <c r="P29" i="15"/>
  <c r="P33" i="15"/>
  <c r="P40" i="15"/>
  <c r="P16" i="15"/>
  <c r="P32" i="15"/>
  <c r="P14" i="15"/>
  <c r="P18" i="15"/>
  <c r="P22" i="15"/>
  <c r="P26" i="15"/>
  <c r="P30" i="15"/>
  <c r="P34" i="15"/>
  <c r="P44" i="15"/>
  <c r="P39" i="15"/>
  <c r="P15" i="15"/>
  <c r="P19" i="15"/>
  <c r="P23" i="15"/>
  <c r="P27" i="15"/>
  <c r="P31" i="15"/>
  <c r="P35" i="15"/>
  <c r="P45" i="15"/>
  <c r="P43" i="15"/>
  <c r="P41" i="15"/>
  <c r="P37" i="15"/>
  <c r="P29" i="13"/>
  <c r="P21" i="13"/>
  <c r="P38" i="13"/>
  <c r="P42" i="14"/>
  <c r="P32" i="14"/>
  <c r="P38" i="14"/>
  <c r="P39" i="14"/>
  <c r="P33" i="14"/>
  <c r="P25" i="14"/>
  <c r="P30" i="14"/>
  <c r="P22" i="14"/>
  <c r="P43" i="14"/>
  <c r="P36" i="14"/>
  <c r="P28" i="14"/>
  <c r="P13" i="14"/>
  <c r="P21" i="14"/>
  <c r="P37" i="14"/>
  <c r="P31" i="14"/>
  <c r="P23" i="14"/>
  <c r="P15" i="14"/>
  <c r="P44" i="14"/>
  <c r="P26" i="14"/>
  <c r="P34" i="14"/>
  <c r="P29" i="14"/>
  <c r="P19" i="14"/>
  <c r="P45" i="14"/>
  <c r="P24" i="14"/>
  <c r="P16" i="14"/>
  <c r="P35" i="14"/>
  <c r="P27" i="14"/>
  <c r="P17" i="14"/>
  <c r="P41" i="14"/>
  <c r="P32" i="13"/>
  <c r="P23" i="13"/>
  <c r="P15" i="13"/>
  <c r="P13" i="13"/>
  <c r="P33" i="13"/>
  <c r="P34" i="13"/>
  <c r="P35" i="13"/>
  <c r="P24" i="13"/>
  <c r="P16" i="13"/>
  <c r="P22" i="13"/>
  <c r="P14" i="13"/>
  <c r="P27" i="13"/>
  <c r="P19" i="13"/>
  <c r="P36" i="13"/>
  <c r="P28" i="13"/>
  <c r="P20" i="13"/>
  <c r="P37" i="13"/>
  <c r="P25" i="13"/>
  <c r="P17" i="13"/>
  <c r="P30" i="13"/>
  <c r="P31" i="12"/>
  <c r="P29" i="12"/>
  <c r="P27" i="12"/>
  <c r="P30" i="12"/>
  <c r="P28" i="12"/>
  <c r="P32" i="12"/>
  <c r="P15" i="22"/>
  <c r="P21" i="22"/>
  <c r="P19" i="22"/>
  <c r="P25" i="22"/>
  <c r="P13" i="22"/>
  <c r="P17" i="22"/>
  <c r="P22" i="22"/>
  <c r="P14" i="22"/>
  <c r="P24" i="22"/>
  <c r="P20" i="22"/>
  <c r="P18" i="22"/>
  <c r="P16" i="22"/>
  <c r="P2" i="20"/>
  <c r="P3" i="20" s="1"/>
  <c r="M12" i="20"/>
  <c r="M43" i="19"/>
  <c r="M41" i="19"/>
  <c r="P2" i="19"/>
  <c r="P3" i="19" s="1"/>
  <c r="O45" i="19" s="1"/>
  <c r="P2" i="18"/>
  <c r="P3" i="18" s="1"/>
  <c r="O27" i="18" s="1"/>
  <c r="M38" i="18"/>
  <c r="M37" i="18"/>
  <c r="M36" i="18"/>
  <c r="M35" i="18"/>
  <c r="M34" i="18"/>
  <c r="M33" i="18"/>
  <c r="P4" i="5" l="1"/>
  <c r="P4" i="4"/>
  <c r="P4" i="3"/>
  <c r="P4" i="2"/>
  <c r="P4" i="15"/>
  <c r="P4" i="21"/>
  <c r="P4" i="14"/>
  <c r="P4" i="13"/>
  <c r="P4" i="12"/>
  <c r="P4" i="22"/>
  <c r="O26" i="19"/>
  <c r="O44" i="19"/>
  <c r="P45" i="19" s="1"/>
  <c r="O44" i="20"/>
  <c r="O45" i="20"/>
  <c r="O32" i="18"/>
  <c r="O29" i="18"/>
  <c r="O37" i="18"/>
  <c r="O43" i="19"/>
  <c r="O39" i="19"/>
  <c r="O37" i="19"/>
  <c r="O35" i="19"/>
  <c r="O33" i="19"/>
  <c r="O31" i="19"/>
  <c r="O29" i="19"/>
  <c r="O27" i="19"/>
  <c r="O25" i="19"/>
  <c r="O34" i="18"/>
  <c r="O31" i="18"/>
  <c r="O26" i="18"/>
  <c r="P27" i="18" s="1"/>
  <c r="O36" i="18"/>
  <c r="O33" i="18"/>
  <c r="O28" i="18"/>
  <c r="P28" i="18" s="1"/>
  <c r="O25" i="18"/>
  <c r="O41" i="19"/>
  <c r="O42" i="19"/>
  <c r="O40" i="19"/>
  <c r="O38" i="19"/>
  <c r="O36" i="19"/>
  <c r="O34" i="19"/>
  <c r="O32" i="19"/>
  <c r="O30" i="19"/>
  <c r="O28" i="19"/>
  <c r="O38" i="18"/>
  <c r="O35" i="18"/>
  <c r="O30" i="18"/>
  <c r="O20" i="20"/>
  <c r="O14" i="20"/>
  <c r="O22" i="20"/>
  <c r="O30" i="20"/>
  <c r="O36" i="20"/>
  <c r="O40" i="20"/>
  <c r="O16" i="20"/>
  <c r="O24" i="20"/>
  <c r="O32" i="20"/>
  <c r="O33" i="20"/>
  <c r="O25" i="20"/>
  <c r="O21" i="20"/>
  <c r="O43" i="20"/>
  <c r="O39" i="20"/>
  <c r="O35" i="20"/>
  <c r="O31" i="20"/>
  <c r="O27" i="20"/>
  <c r="O23" i="20"/>
  <c r="O19" i="20"/>
  <c r="O15" i="20"/>
  <c r="O12" i="20"/>
  <c r="O41" i="20"/>
  <c r="P41" i="20" s="1"/>
  <c r="O37" i="20"/>
  <c r="O29" i="20"/>
  <c r="O17" i="20"/>
  <c r="O13" i="20"/>
  <c r="O18" i="20"/>
  <c r="O26" i="20"/>
  <c r="O34" i="20"/>
  <c r="O38" i="20"/>
  <c r="O42" i="20"/>
  <c r="O28" i="20"/>
  <c r="O21" i="19"/>
  <c r="O23" i="19"/>
  <c r="O13" i="19"/>
  <c r="O15" i="19"/>
  <c r="O17" i="19"/>
  <c r="O24" i="19"/>
  <c r="O16" i="19"/>
  <c r="O22" i="19"/>
  <c r="O18" i="19"/>
  <c r="O14" i="19"/>
  <c r="O20" i="19"/>
  <c r="O12" i="19"/>
  <c r="O19" i="19"/>
  <c r="O23" i="18"/>
  <c r="O18" i="18"/>
  <c r="O22" i="18"/>
  <c r="O24" i="18"/>
  <c r="O20" i="18"/>
  <c r="O19" i="18"/>
  <c r="O15" i="18"/>
  <c r="O17" i="18"/>
  <c r="O13" i="18"/>
  <c r="O14" i="18"/>
  <c r="O16" i="18"/>
  <c r="O21" i="18"/>
  <c r="O12" i="18"/>
  <c r="M32" i="17"/>
  <c r="M31" i="17"/>
  <c r="M30" i="17"/>
  <c r="M29" i="17"/>
  <c r="M28" i="17"/>
  <c r="M27" i="17"/>
  <c r="M26" i="17"/>
  <c r="M24" i="17"/>
  <c r="M23" i="17"/>
  <c r="M21" i="17"/>
  <c r="M20" i="17"/>
  <c r="M18" i="17"/>
  <c r="M13" i="17"/>
  <c r="P2" i="17"/>
  <c r="P3" i="17" s="1"/>
  <c r="M25" i="17"/>
  <c r="M22" i="17"/>
  <c r="M19" i="17"/>
  <c r="M17" i="17"/>
  <c r="M16" i="17"/>
  <c r="M15" i="17"/>
  <c r="M14" i="17"/>
  <c r="M12" i="17"/>
  <c r="P2" i="23"/>
  <c r="P3" i="23" s="1"/>
  <c r="O25" i="23" s="1"/>
  <c r="M25" i="23"/>
  <c r="M24" i="23"/>
  <c r="M23" i="23"/>
  <c r="M22" i="23"/>
  <c r="M21" i="23"/>
  <c r="M20" i="23"/>
  <c r="P19" i="19" l="1"/>
  <c r="P31" i="20"/>
  <c r="P33" i="18"/>
  <c r="P19" i="18"/>
  <c r="P27" i="19"/>
  <c r="P44" i="20"/>
  <c r="P44" i="19"/>
  <c r="P45" i="20"/>
  <c r="P37" i="18"/>
  <c r="P18" i="19"/>
  <c r="P30" i="18"/>
  <c r="P30" i="19"/>
  <c r="P35" i="19"/>
  <c r="P29" i="18"/>
  <c r="P34" i="19"/>
  <c r="P42" i="19"/>
  <c r="P13" i="19"/>
  <c r="P38" i="18"/>
  <c r="P15" i="20"/>
  <c r="P17" i="18"/>
  <c r="P35" i="18"/>
  <c r="P32" i="19"/>
  <c r="P40" i="19"/>
  <c r="P37" i="19"/>
  <c r="P28" i="19"/>
  <c r="O26" i="17"/>
  <c r="O29" i="17"/>
  <c r="O27" i="17"/>
  <c r="O32" i="17"/>
  <c r="O30" i="17"/>
  <c r="O25" i="17"/>
  <c r="O28" i="17"/>
  <c r="O31" i="17"/>
  <c r="P38" i="19"/>
  <c r="P25" i="18"/>
  <c r="P26" i="18"/>
  <c r="P15" i="19"/>
  <c r="P31" i="18"/>
  <c r="P29" i="19"/>
  <c r="P34" i="20"/>
  <c r="P20" i="20"/>
  <c r="P34" i="18"/>
  <c r="P31" i="19"/>
  <c r="P39" i="19"/>
  <c r="P32" i="18"/>
  <c r="P36" i="19"/>
  <c r="P41" i="19"/>
  <c r="P36" i="18"/>
  <c r="P25" i="19"/>
  <c r="P33" i="19"/>
  <c r="P43" i="19"/>
  <c r="P26" i="19"/>
  <c r="P42" i="20"/>
  <c r="P21" i="20"/>
  <c r="P17" i="20"/>
  <c r="P27" i="20"/>
  <c r="P43" i="20"/>
  <c r="P32" i="20"/>
  <c r="P36" i="20"/>
  <c r="P26" i="20"/>
  <c r="P24" i="20"/>
  <c r="P28" i="20"/>
  <c r="P29" i="20"/>
  <c r="P30" i="20"/>
  <c r="P18" i="20"/>
  <c r="P37" i="20"/>
  <c r="P19" i="20"/>
  <c r="P35" i="20"/>
  <c r="P25" i="20"/>
  <c r="P16" i="20"/>
  <c r="P22" i="20"/>
  <c r="P38" i="20"/>
  <c r="P13" i="20"/>
  <c r="P23" i="20"/>
  <c r="P39" i="20"/>
  <c r="P33" i="20"/>
  <c r="P40" i="20"/>
  <c r="P14" i="20"/>
  <c r="P22" i="19"/>
  <c r="P14" i="19"/>
  <c r="P16" i="19"/>
  <c r="P23" i="19"/>
  <c r="P24" i="19"/>
  <c r="P17" i="19"/>
  <c r="P20" i="19"/>
  <c r="P21" i="19"/>
  <c r="P23" i="18"/>
  <c r="P24" i="18"/>
  <c r="P20" i="18"/>
  <c r="P21" i="18"/>
  <c r="P16" i="18"/>
  <c r="P14" i="18"/>
  <c r="P15" i="18"/>
  <c r="P22" i="18"/>
  <c r="P13" i="18"/>
  <c r="P18" i="18"/>
  <c r="O13" i="17"/>
  <c r="O16" i="17"/>
  <c r="O20" i="17"/>
  <c r="O24" i="17"/>
  <c r="O22" i="17"/>
  <c r="O18" i="17"/>
  <c r="O14" i="17"/>
  <c r="O23" i="17"/>
  <c r="O19" i="17"/>
  <c r="O15" i="17"/>
  <c r="O12" i="17"/>
  <c r="O21" i="17"/>
  <c r="O17" i="17"/>
  <c r="O15" i="23"/>
  <c r="O17" i="23"/>
  <c r="O13" i="23"/>
  <c r="O21" i="23"/>
  <c r="O14" i="23"/>
  <c r="O22" i="23"/>
  <c r="O18" i="23"/>
  <c r="O24" i="23"/>
  <c r="P25" i="23" s="1"/>
  <c r="O20" i="23"/>
  <c r="O16" i="23"/>
  <c r="O23" i="23"/>
  <c r="O19" i="23"/>
  <c r="O12" i="23"/>
  <c r="P4" i="19" l="1"/>
  <c r="P4" i="20"/>
  <c r="P4" i="18"/>
  <c r="P28" i="17"/>
  <c r="P27" i="17"/>
  <c r="P32" i="17"/>
  <c r="P31" i="17"/>
  <c r="P25" i="17"/>
  <c r="P30" i="17"/>
  <c r="P29" i="17"/>
  <c r="P26" i="17"/>
  <c r="P13" i="23"/>
  <c r="P14" i="23"/>
  <c r="P19" i="23"/>
  <c r="P16" i="17"/>
  <c r="P13" i="17"/>
  <c r="P19" i="17"/>
  <c r="P23" i="17"/>
  <c r="P15" i="17"/>
  <c r="P17" i="17"/>
  <c r="P21" i="17"/>
  <c r="P18" i="17"/>
  <c r="P22" i="17"/>
  <c r="P24" i="17"/>
  <c r="P14" i="17"/>
  <c r="P20" i="17"/>
  <c r="P23" i="23"/>
  <c r="P18" i="23"/>
  <c r="P24" i="23"/>
  <c r="P15" i="23"/>
  <c r="P16" i="23"/>
  <c r="P20" i="23"/>
  <c r="P22" i="23"/>
  <c r="P21" i="23"/>
  <c r="P17" i="23"/>
  <c r="P4" i="17" l="1"/>
  <c r="P4" i="23"/>
  <c r="C11" i="1" s="1"/>
  <c r="C12" i="1" l="1"/>
  <c r="J31" i="16"/>
  <c r="K31" i="16"/>
  <c r="L31" i="16"/>
  <c r="M31" i="16"/>
  <c r="J32" i="16"/>
  <c r="K32" i="16"/>
  <c r="L32" i="16"/>
  <c r="M32" i="16"/>
  <c r="J33" i="16"/>
  <c r="K33" i="16"/>
  <c r="L33" i="16"/>
  <c r="M33" i="16"/>
  <c r="J34" i="16"/>
  <c r="K34" i="16"/>
  <c r="L34" i="16"/>
  <c r="M34" i="16"/>
  <c r="J35" i="16"/>
  <c r="K35" i="16"/>
  <c r="L35" i="16"/>
  <c r="M35" i="16"/>
  <c r="K30" i="16"/>
  <c r="L30" i="16"/>
  <c r="M30" i="16"/>
  <c r="J30" i="16"/>
  <c r="J19" i="16" l="1"/>
  <c r="K22" i="16" s="1"/>
  <c r="J10" i="16"/>
  <c r="L13" i="16" s="1"/>
  <c r="K21" i="16" l="1"/>
  <c r="J26" i="16"/>
  <c r="J25" i="16"/>
  <c r="M23" i="16"/>
  <c r="M22" i="16"/>
  <c r="L24" i="16"/>
  <c r="L17" i="16"/>
  <c r="L15" i="16"/>
  <c r="J21" i="16"/>
  <c r="M26" i="16"/>
  <c r="M25" i="16"/>
  <c r="M24" i="16"/>
  <c r="L23" i="16"/>
  <c r="L22" i="16"/>
  <c r="J15" i="16"/>
  <c r="K13" i="16"/>
  <c r="K17" i="16"/>
  <c r="J12" i="16"/>
  <c r="J16" i="16"/>
  <c r="K14" i="16"/>
  <c r="J13" i="16"/>
  <c r="J17" i="16"/>
  <c r="K15" i="16"/>
  <c r="J14" i="16"/>
  <c r="K12" i="16"/>
  <c r="K16" i="16"/>
  <c r="L16" i="16"/>
  <c r="L14" i="16"/>
  <c r="L12" i="16"/>
  <c r="L21" i="16"/>
  <c r="K26" i="16"/>
  <c r="K25" i="16"/>
  <c r="J24" i="16"/>
  <c r="J23" i="16"/>
  <c r="J22" i="16"/>
  <c r="M17" i="16"/>
  <c r="M15" i="16"/>
  <c r="M13" i="16"/>
  <c r="M16" i="16"/>
  <c r="M14" i="16"/>
  <c r="M12" i="16"/>
  <c r="M21" i="16"/>
  <c r="L26" i="16"/>
  <c r="L25" i="16"/>
  <c r="K24" i="16"/>
  <c r="K23" i="16"/>
</calcChain>
</file>

<file path=xl/sharedStrings.xml><?xml version="1.0" encoding="utf-8"?>
<sst xmlns="http://schemas.openxmlformats.org/spreadsheetml/2006/main" count="410" uniqueCount="92">
  <si>
    <t>DN</t>
  </si>
  <si>
    <t>Pa/m</t>
  </si>
  <si>
    <t>Q (kW)</t>
  </si>
  <si>
    <t>DN 16 ?</t>
  </si>
  <si>
    <t>Qinstallée</t>
  </si>
  <si>
    <t>DN 20 ?</t>
  </si>
  <si>
    <t>DN 25 ?</t>
  </si>
  <si>
    <t>DN 32 ?</t>
  </si>
  <si>
    <t>H</t>
  </si>
  <si>
    <t>Tableau de perte de charge PLT/ 
Tabel drukverlies PLT</t>
  </si>
  <si>
    <t>Longueur (m) / Lengte (m)</t>
  </si>
  <si>
    <t>Type de gaz / Type gas</t>
  </si>
  <si>
    <t xml:space="preserve">Description/Beschrijving </t>
  </si>
  <si>
    <r>
      <rPr>
        <b/>
        <sz val="12"/>
        <color theme="0"/>
        <rFont val="Calibri"/>
        <family val="2"/>
      </rPr>
      <t>ΔP</t>
    </r>
    <r>
      <rPr>
        <b/>
        <sz val="12"/>
        <color theme="0"/>
        <rFont val="Calibri"/>
        <family val="2"/>
        <scheme val="minor"/>
      </rPr>
      <t xml:space="preserve"> (Pa)</t>
    </r>
  </si>
  <si>
    <r>
      <rPr>
        <b/>
        <sz val="12"/>
        <color theme="0"/>
        <rFont val="Calibri"/>
        <family val="2"/>
      </rPr>
      <t>ΔP</t>
    </r>
    <r>
      <rPr>
        <b/>
        <sz val="12"/>
        <color theme="0"/>
        <rFont val="Calibri"/>
        <family val="2"/>
        <scheme val="minor"/>
      </rPr>
      <t xml:space="preserve"> (mbar)</t>
    </r>
  </si>
  <si>
    <t>L</t>
  </si>
  <si>
    <t>Données / Data</t>
  </si>
  <si>
    <t>Gaz/gas H</t>
  </si>
  <si>
    <t>Gaz/gas L</t>
  </si>
  <si>
    <t>kWh/Nm³</t>
  </si>
  <si>
    <t>Nm³/h</t>
  </si>
  <si>
    <t>Nombre de coudes / 
Aantal bochten</t>
  </si>
  <si>
    <t xml:space="preserve">Différence de niveau (m)/ 
Hoogte verschil (m) </t>
  </si>
  <si>
    <t xml:space="preserve">(+ vers le haut)
(+ opwaarts) </t>
  </si>
  <si>
    <t xml:space="preserve">Données et calcul /
Gegevens en berekening </t>
  </si>
  <si>
    <t xml:space="preserve">Type de gaz </t>
  </si>
  <si>
    <t xml:space="preserve">DN </t>
  </si>
  <si>
    <t>Q installée</t>
  </si>
  <si>
    <t>Longueur</t>
  </si>
  <si>
    <t>Nbr de coudes</t>
  </si>
  <si>
    <t xml:space="preserve">Puissance installée </t>
  </si>
  <si>
    <t>Diamètre de la conduite</t>
  </si>
  <si>
    <t>Longueur de la conduite</t>
  </si>
  <si>
    <t xml:space="preserve">Nombres de coude sur la longueur </t>
  </si>
  <si>
    <t>Différence de niveau entre le début et la fin de la conduite</t>
  </si>
  <si>
    <t>Différence de niveau</t>
  </si>
  <si>
    <t xml:space="preserve">Formule : </t>
  </si>
  <si>
    <t>(1)</t>
  </si>
  <si>
    <t>(2)</t>
  </si>
  <si>
    <t>(3)</t>
  </si>
  <si>
    <t>(4)</t>
  </si>
  <si>
    <t>(5)</t>
  </si>
  <si>
    <t>(6)</t>
  </si>
  <si>
    <t>(7)</t>
  </si>
  <si>
    <t xml:space="preserve">Pression/m </t>
  </si>
  <si>
    <t xml:space="preserve">Calculé à l'aide du DN , du type de gaz et de la  puissance installée </t>
  </si>
  <si>
    <t>[[(4) + (5) * 0,15 + 0,27] * (7)] + (6)* 4,8</t>
  </si>
  <si>
    <t xml:space="preserve">Pa/m =&gt; 0,048 mbar/m </t>
  </si>
  <si>
    <t xml:space="preserve">Perte de charge en fonction de la différence de niveau </t>
  </si>
  <si>
    <t xml:space="preserve">m =&gt; Perte de charge dans les coudes </t>
  </si>
  <si>
    <t xml:space="preserve">m =&gt; Perte de charge de l'entrée et de la sortie </t>
  </si>
  <si>
    <t>ΔP</t>
  </si>
  <si>
    <t xml:space="preserve">0,3 mbar </t>
  </si>
  <si>
    <t xml:space="preserve">0,5 mbar </t>
  </si>
  <si>
    <t xml:space="preserve">1,0 mbar </t>
  </si>
  <si>
    <t xml:space="preserve">2,0 mbar </t>
  </si>
  <si>
    <t xml:space="preserve">3,0 mbar </t>
  </si>
  <si>
    <t>DN16</t>
  </si>
  <si>
    <t>DN20</t>
  </si>
  <si>
    <t xml:space="preserve">DN25 </t>
  </si>
  <si>
    <t>DN32</t>
  </si>
  <si>
    <t xml:space="preserve">0,1 mbar </t>
  </si>
  <si>
    <t xml:space="preserve">kW :  gaz H </t>
  </si>
  <si>
    <t xml:space="preserve">kW : gaz L </t>
  </si>
  <si>
    <t>BECETEL PA/m</t>
  </si>
  <si>
    <t>ΔP(mbar/m)</t>
  </si>
  <si>
    <t>kWh/m³</t>
  </si>
  <si>
    <t>Propane</t>
  </si>
  <si>
    <t>Gaz riche (H) ou gaz pauvre(L)  ou Propane</t>
  </si>
  <si>
    <t>Puissance nominale installée Pn (kW) / geinstalleerd nominaal vermogen Pn (kW)*</t>
  </si>
  <si>
    <t>* Selon/ volgens NBN D51-003</t>
  </si>
  <si>
    <r>
      <t xml:space="preserve">Si la puissance installée est trop élevée, le </t>
    </r>
    <r>
      <rPr>
        <sz val="11"/>
        <color theme="1"/>
        <rFont val="Calibri"/>
        <family val="2"/>
      </rPr>
      <t xml:space="preserve">ΔP aura une valeur de "0". Dans ce cas, veuillez prendre contact avec Evodis pour de plus amples informations. </t>
    </r>
  </si>
  <si>
    <r>
      <t xml:space="preserve">Als het geinstalleerde vermogen te groot is, heeft de </t>
    </r>
    <r>
      <rPr>
        <sz val="11"/>
        <color theme="1"/>
        <rFont val="Calibri"/>
        <family val="2"/>
      </rPr>
      <t xml:space="preserve">ΔP een "0" waarde. Gelieve met Evodis contact te nemen voor meer informatie. </t>
    </r>
  </si>
  <si>
    <t xml:space="preserve">PROPANE </t>
  </si>
  <si>
    <t>DN 12 ?</t>
  </si>
  <si>
    <t>D</t>
  </si>
  <si>
    <t>v</t>
  </si>
  <si>
    <t>Re</t>
  </si>
  <si>
    <t>Q (m³/h)</t>
  </si>
  <si>
    <t>w (m/s)</t>
  </si>
  <si>
    <t>mm</t>
  </si>
  <si>
    <t>λ</t>
  </si>
  <si>
    <t>k</t>
  </si>
  <si>
    <t>Δp (mbar/m)</t>
  </si>
  <si>
    <t>ρ</t>
  </si>
  <si>
    <t>Δp (Pa/m)</t>
  </si>
  <si>
    <t>Gaz</t>
  </si>
  <si>
    <t>Ro</t>
  </si>
  <si>
    <t>Résultat / Resultaat</t>
  </si>
  <si>
    <t>Ce tableau de calcul est la propriété d’Evodis. Toute utilisation de ce tableau à une autre fin que le calcul des pertes de charge du système PLT Indoorflex n’est pas autorisée.</t>
  </si>
  <si>
    <t>Deze rekentabel is eigendom van Evodis. Elk gebruik van deze tabel voor een ander doel dan de berekening van de drukverliezen van het PLT Indoorflex-systeem is niet toegestaan.</t>
  </si>
  <si>
    <t>2021-02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</si>
</sst>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b/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0" borderId="17" xfId="0" applyBorder="1"/>
    <xf numFmtId="2" fontId="0" fillId="0" borderId="1" xfId="0" applyNumberFormat="1" applyFill="1" applyBorder="1" applyAlignment="1" applyProtection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quotePrefix="1" applyBorder="1"/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0" fontId="0" fillId="0" borderId="2" xfId="0" applyBorder="1"/>
    <xf numFmtId="0" fontId="0" fillId="0" borderId="3" xfId="0" quotePrefix="1" applyBorder="1"/>
    <xf numFmtId="0" fontId="0" fillId="0" borderId="4" xfId="0" applyBorder="1"/>
    <xf numFmtId="0" fontId="0" fillId="0" borderId="15" xfId="0" applyBorder="1"/>
    <xf numFmtId="0" fontId="0" fillId="0" borderId="22" xfId="0" quotePrefix="1" applyBorder="1"/>
    <xf numFmtId="0" fontId="0" fillId="0" borderId="23" xfId="0" quotePrefix="1" applyBorder="1"/>
    <xf numFmtId="0" fontId="4" fillId="0" borderId="24" xfId="0" applyFont="1" applyBorder="1"/>
    <xf numFmtId="0" fontId="0" fillId="0" borderId="25" xfId="0" applyBorder="1"/>
    <xf numFmtId="0" fontId="4" fillId="0" borderId="16" xfId="0" applyFont="1" applyBorder="1"/>
    <xf numFmtId="0" fontId="0" fillId="0" borderId="26" xfId="0" applyBorder="1"/>
    <xf numFmtId="0" fontId="0" fillId="0" borderId="27" xfId="0" applyBorder="1"/>
    <xf numFmtId="0" fontId="0" fillId="0" borderId="15" xfId="0" applyBorder="1" applyAlignment="1">
      <alignment horizontal="center"/>
    </xf>
    <xf numFmtId="0" fontId="0" fillId="0" borderId="22" xfId="0" quotePrefix="1" applyBorder="1" applyAlignment="1">
      <alignment horizontal="center"/>
    </xf>
    <xf numFmtId="0" fontId="0" fillId="0" borderId="23" xfId="0" quotePrefix="1" applyBorder="1" applyAlignment="1">
      <alignment horizontal="center"/>
    </xf>
    <xf numFmtId="0" fontId="4" fillId="0" borderId="24" xfId="0" applyFon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4" fillId="0" borderId="16" xfId="0" applyFon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1" fillId="0" borderId="2" xfId="0" applyFont="1" applyBorder="1" applyAlignment="1" applyProtection="1">
      <alignment vertical="center" wrapText="1"/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5" fillId="2" borderId="13" xfId="0" applyFont="1" applyFill="1" applyBorder="1" applyAlignment="1" applyProtection="1">
      <alignment horizontal="left" vertical="center" wrapText="1"/>
      <protection hidden="1"/>
    </xf>
    <xf numFmtId="0" fontId="2" fillId="2" borderId="13" xfId="0" applyFont="1" applyFill="1" applyBorder="1" applyAlignment="1" applyProtection="1">
      <alignment wrapText="1"/>
      <protection hidden="1"/>
    </xf>
    <xf numFmtId="0" fontId="2" fillId="2" borderId="14" xfId="0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Protection="1">
      <protection hidden="1"/>
    </xf>
    <xf numFmtId="0" fontId="0" fillId="3" borderId="0" xfId="0" applyFill="1" applyProtection="1"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18" xfId="0" applyFont="1" applyFill="1" applyBorder="1" applyAlignment="1" applyProtection="1">
      <alignment wrapText="1"/>
      <protection hidden="1"/>
    </xf>
    <xf numFmtId="0" fontId="6" fillId="2" borderId="20" xfId="0" applyFont="1" applyFill="1" applyBorder="1" applyAlignment="1" applyProtection="1">
      <alignment wrapText="1"/>
      <protection hidden="1"/>
    </xf>
    <xf numFmtId="0" fontId="0" fillId="2" borderId="0" xfId="0" applyFill="1" applyProtection="1">
      <protection hidden="1"/>
    </xf>
    <xf numFmtId="0" fontId="6" fillId="2" borderId="24" xfId="0" applyFont="1" applyFill="1" applyBorder="1" applyAlignment="1" applyProtection="1">
      <alignment wrapText="1"/>
      <protection hidden="1"/>
    </xf>
    <xf numFmtId="0" fontId="6" fillId="2" borderId="17" xfId="0" applyFont="1" applyFill="1" applyBorder="1" applyAlignment="1" applyProtection="1">
      <alignment wrapText="1"/>
      <protection hidden="1"/>
    </xf>
    <xf numFmtId="0" fontId="6" fillId="2" borderId="6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9" xfId="0" applyFont="1" applyFill="1" applyBorder="1" applyAlignment="1" applyProtection="1">
      <alignment wrapText="1"/>
      <protection hidden="1"/>
    </xf>
    <xf numFmtId="0" fontId="6" fillId="2" borderId="28" xfId="0" applyFont="1" applyFill="1" applyBorder="1" applyAlignment="1" applyProtection="1">
      <alignment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0" fillId="3" borderId="8" xfId="0" applyFill="1" applyBorder="1" applyAlignment="1" applyProtection="1">
      <alignment wrapText="1"/>
      <protection hidden="1"/>
    </xf>
    <xf numFmtId="0" fontId="0" fillId="3" borderId="9" xfId="0" applyFill="1" applyBorder="1" applyProtection="1">
      <protection hidden="1"/>
    </xf>
    <xf numFmtId="0" fontId="0" fillId="3" borderId="9" xfId="0" applyFill="1" applyBorder="1" applyAlignment="1" applyProtection="1">
      <alignment wrapText="1"/>
      <protection hidden="1"/>
    </xf>
    <xf numFmtId="0" fontId="0" fillId="3" borderId="11" xfId="0" applyFill="1" applyBorder="1" applyAlignment="1" applyProtection="1">
      <alignment wrapText="1"/>
      <protection hidden="1"/>
    </xf>
    <xf numFmtId="0" fontId="0" fillId="3" borderId="10" xfId="0" applyFill="1" applyBorder="1" applyAlignment="1" applyProtection="1">
      <alignment wrapText="1"/>
      <protection hidden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0" borderId="21" xfId="0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left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3190876</xdr:colOff>
      <xdr:row>0</xdr:row>
      <xdr:rowOff>561976</xdr:rowOff>
    </xdr:from>
    <xdr:to>
      <xdr:col>4</xdr:col>
      <xdr:colOff>533401</xdr:colOff>
      <xdr:row>0</xdr:row>
      <xdr:rowOff>840106</xdr:rowOff>
    </xdr:to>
    <xdr:pic>
      <xdr:nvPicPr>
        <xdr:cNvPr id="3" name="Image 2" descr="http://www.ayvaz.com/images/ayvaz_logo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015" b="37340"/>
        <a:stretch/>
      </xdr:blipFill>
      <xdr:spPr bwMode="auto">
        <a:xfrm>
          <a:off x="6638926" y="561976"/>
          <a:ext cx="1390650" cy="27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228600</xdr:rowOff>
    </xdr:from>
    <xdr:to>
      <xdr:col>1</xdr:col>
      <xdr:colOff>619125</xdr:colOff>
      <xdr:row>0</xdr:row>
      <xdr:rowOff>806473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45A2F1B-6E8E-4B51-87C3-9FC56A48F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28600"/>
          <a:ext cx="552450" cy="577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F25"/>
  <sheetViews>
    <sheetView tabSelected="1" zoomScaleNormal="100" workbookViewId="0">
      <selection activeCell="C9" sqref="C9"/>
    </sheetView>
  </sheetViews>
  <sheetFormatPr baseColWidth="10" defaultColWidth="11.42578125" defaultRowHeight="15" x14ac:dyDescent="0.25"/>
  <cols>
    <col min="1" max="1" width="5.85546875" style="36" customWidth="1"/>
    <col min="2" max="2" width="45.85546875" style="36" customWidth="1"/>
    <col min="3" max="3" width="49.28515625" style="36" customWidth="1"/>
    <col min="4" max="4" width="11.42578125" style="36"/>
    <col min="5" max="5" width="8.5703125" style="36" customWidth="1"/>
    <col min="6" max="16384" width="11.42578125" style="36"/>
  </cols>
  <sheetData>
    <row r="1" spans="1:6" ht="68.25" customHeight="1" thickBot="1" x14ac:dyDescent="0.3">
      <c r="A1" s="33"/>
      <c r="B1" s="67" t="s">
        <v>9</v>
      </c>
      <c r="C1" s="67"/>
      <c r="D1" s="34"/>
      <c r="E1" s="35"/>
    </row>
    <row r="2" spans="1:6" ht="9.75" customHeight="1" x14ac:dyDescent="0.25"/>
    <row r="3" spans="1:6" ht="9.75" customHeight="1" thickBot="1" x14ac:dyDescent="0.3"/>
    <row r="4" spans="1:6" ht="42" x14ac:dyDescent="0.25">
      <c r="B4" s="37" t="s">
        <v>12</v>
      </c>
      <c r="C4" s="37" t="s">
        <v>24</v>
      </c>
    </row>
    <row r="5" spans="1:6" x14ac:dyDescent="0.25">
      <c r="B5" s="55" t="s">
        <v>11</v>
      </c>
      <c r="C5" s="5" t="s">
        <v>8</v>
      </c>
    </row>
    <row r="6" spans="1:6" x14ac:dyDescent="0.25">
      <c r="B6" s="56" t="s">
        <v>0</v>
      </c>
      <c r="C6" s="6">
        <v>25</v>
      </c>
    </row>
    <row r="7" spans="1:6" ht="30" x14ac:dyDescent="0.25">
      <c r="B7" s="57" t="s">
        <v>69</v>
      </c>
      <c r="C7" s="6">
        <v>30</v>
      </c>
    </row>
    <row r="8" spans="1:6" x14ac:dyDescent="0.25">
      <c r="B8" s="57" t="s">
        <v>10</v>
      </c>
      <c r="C8" s="6">
        <v>20</v>
      </c>
    </row>
    <row r="9" spans="1:6" ht="32.25" customHeight="1" x14ac:dyDescent="0.25">
      <c r="B9" s="58" t="s">
        <v>21</v>
      </c>
      <c r="C9" s="7">
        <v>6</v>
      </c>
    </row>
    <row r="10" spans="1:6" ht="32.25" customHeight="1" thickBot="1" x14ac:dyDescent="0.3">
      <c r="B10" s="59" t="s">
        <v>22</v>
      </c>
      <c r="C10" s="12">
        <v>8</v>
      </c>
      <c r="D10" s="68" t="s">
        <v>23</v>
      </c>
      <c r="E10" s="69"/>
    </row>
    <row r="11" spans="1:6" ht="15.75" x14ac:dyDescent="0.25">
      <c r="B11" s="38" t="s">
        <v>13</v>
      </c>
      <c r="C11" s="39">
        <f>IF(C8&gt;0,(C8+C9*0.15+0.27)*('DN12-H'!P4+'DN16-H'!P4+'DN20-H'!P4+'DN25-H'!P4+'DN32-H'!P4+'DN12-L'!P4+'DN16-L'!P4+'DN20-L'!P4+'DN25-L'!P4+'DN32-L'!P4+'DN12-PROP'!P4+'DN16-PROP'!P4+'DN20-PROP'!P4+'DN25-PROP'!P4+'DN32-PROP'!P4),"L=?")+IF(C5='X '!A3,4.6*C10,0) - IF(C5='X '!A3,0,4.8*C10)</f>
        <v>15.30866363033789</v>
      </c>
    </row>
    <row r="12" spans="1:6" ht="16.5" thickBot="1" x14ac:dyDescent="0.3">
      <c r="B12" s="40" t="s">
        <v>14</v>
      </c>
      <c r="C12" s="41">
        <f>IF(C8&gt;0,C11/100,"L=?")</f>
        <v>0.1530866363033789</v>
      </c>
    </row>
    <row r="13" spans="1:6" ht="15.75" thickBot="1" x14ac:dyDescent="0.3">
      <c r="C13" s="42"/>
    </row>
    <row r="14" spans="1:6" x14ac:dyDescent="0.25">
      <c r="A14" s="43"/>
      <c r="B14" s="42" t="s">
        <v>16</v>
      </c>
      <c r="D14" s="44" t="s">
        <v>18</v>
      </c>
      <c r="E14" s="45">
        <v>9.7690000000000001</v>
      </c>
      <c r="F14" s="46" t="s">
        <v>19</v>
      </c>
    </row>
    <row r="15" spans="1:6" x14ac:dyDescent="0.25">
      <c r="A15" s="47"/>
      <c r="B15" s="42" t="s">
        <v>88</v>
      </c>
      <c r="D15" s="48" t="s">
        <v>17</v>
      </c>
      <c r="E15" s="49">
        <v>11.63</v>
      </c>
      <c r="F15" s="50" t="s">
        <v>19</v>
      </c>
    </row>
    <row r="16" spans="1:6" ht="15.75" thickBot="1" x14ac:dyDescent="0.3">
      <c r="B16" s="42"/>
      <c r="D16" s="51" t="s">
        <v>67</v>
      </c>
      <c r="E16" s="52">
        <v>25.95</v>
      </c>
      <c r="F16" s="53" t="s">
        <v>19</v>
      </c>
    </row>
    <row r="17" spans="2:6" ht="9.75" customHeight="1" x14ac:dyDescent="0.25"/>
    <row r="18" spans="2:6" x14ac:dyDescent="0.25">
      <c r="B18" s="36" t="s">
        <v>71</v>
      </c>
    </row>
    <row r="19" spans="2:6" x14ac:dyDescent="0.25">
      <c r="B19" s="36" t="s">
        <v>72</v>
      </c>
    </row>
    <row r="20" spans="2:6" x14ac:dyDescent="0.25">
      <c r="B20" s="54"/>
    </row>
    <row r="21" spans="2:6" x14ac:dyDescent="0.25">
      <c r="B21" s="36" t="s">
        <v>70</v>
      </c>
    </row>
    <row r="23" spans="2:6" ht="31.5" customHeight="1" x14ac:dyDescent="0.25">
      <c r="B23" s="70" t="s">
        <v>89</v>
      </c>
      <c r="C23" s="70"/>
      <c r="D23" s="70"/>
      <c r="E23" s="70"/>
      <c r="F23" s="70"/>
    </row>
    <row r="24" spans="2:6" ht="29.25" customHeight="1" x14ac:dyDescent="0.25">
      <c r="B24" s="71" t="s">
        <v>90</v>
      </c>
      <c r="C24" s="71"/>
      <c r="D24" s="71"/>
      <c r="E24" s="71"/>
      <c r="F24" s="71"/>
    </row>
    <row r="25" spans="2:6" x14ac:dyDescent="0.25">
      <c r="E25" s="36" t="s">
        <v>91</v>
      </c>
    </row>
  </sheetData>
  <sheetProtection algorithmName="SHA-512" hashValue="5qkOQkWgnWAD/+AG0uxXw/ojv+dnPFSqC/Cki6OO00JJtLp5YzjJ7Q53bRQrG5nwo6mYvojn8JgQNN7gUcJFog==" saltValue="EasBCwnmDISa/zt/xww5nA==" spinCount="100000" sheet="1" objects="1" scenarios="1"/>
  <mergeCells count="4">
    <mergeCell ref="B1:C1"/>
    <mergeCell ref="D10:E10"/>
    <mergeCell ref="B23:F23"/>
    <mergeCell ref="B24:F24"/>
  </mergeCells>
  <conditionalFormatting sqref="C11">
    <cfRule type="colorScale" priority="2">
      <colorScale>
        <cfvo type="num" val="99.999999000000003"/>
        <cfvo type="num" val="100"/>
        <color rgb="FF00B050"/>
        <color rgb="FFFF0000"/>
      </colorScale>
    </cfRule>
  </conditionalFormatting>
  <conditionalFormatting sqref="C12">
    <cfRule type="colorScale" priority="1">
      <colorScale>
        <cfvo type="num" val="0.99999998999999995"/>
        <cfvo type="num" val="1"/>
        <color rgb="FF00B050"/>
        <color rgb="FFFF0000"/>
      </colorScale>
    </cfRule>
  </conditionalFormatting>
  <pageMargins left="0.7" right="0.7" top="0.75" bottom="0.75" header="0.3" footer="0.3"/>
  <pageSetup paperSize="9" scale="9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'X '!$A$1:$A$3</xm:f>
          </x14:formula1>
          <xm:sqref>C5</xm:sqref>
        </x14:dataValidation>
        <x14:dataValidation type="list" allowBlank="1" showInputMessage="1" showErrorMessage="1" xr:uid="{00000000-0002-0000-0000-000001000000}">
          <x14:formula1>
            <xm:f>'X '!$B$1:$B$5</xm:f>
          </x14:formula1>
          <xm:sqref>C6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theme="6" tint="0.79998168889431442"/>
  </sheetPr>
  <dimension ref="A1:AS45"/>
  <sheetViews>
    <sheetView workbookViewId="0">
      <selection activeCell="G24" sqref="G24"/>
    </sheetView>
  </sheetViews>
  <sheetFormatPr baseColWidth="10" defaultColWidth="11.42578125" defaultRowHeight="15" x14ac:dyDescent="0.25"/>
  <cols>
    <col min="1" max="1" width="13.28515625" customWidth="1"/>
  </cols>
  <sheetData>
    <row r="1" spans="1:45" x14ac:dyDescent="0.25">
      <c r="A1" s="64"/>
      <c r="B1" s="64"/>
    </row>
    <row r="2" spans="1:45" x14ac:dyDescent="0.25">
      <c r="A2" s="64"/>
      <c r="B2" s="64"/>
      <c r="O2" s="1" t="s">
        <v>6</v>
      </c>
      <c r="P2" s="2">
        <f>IF(AND(CALCUL!$C$6='X '!B4,CALCUL!C5='X '!A1),25,0)</f>
        <v>0</v>
      </c>
    </row>
    <row r="3" spans="1:45" x14ac:dyDescent="0.25">
      <c r="A3" s="64"/>
      <c r="B3" s="64"/>
      <c r="E3" s="2" t="s">
        <v>78</v>
      </c>
      <c r="F3" s="2" t="s">
        <v>79</v>
      </c>
      <c r="G3" s="2" t="s">
        <v>77</v>
      </c>
      <c r="H3" s="65" t="s">
        <v>81</v>
      </c>
      <c r="I3" s="65" t="s">
        <v>83</v>
      </c>
      <c r="J3" s="65" t="s">
        <v>85</v>
      </c>
      <c r="O3" s="1" t="s">
        <v>4</v>
      </c>
      <c r="P3" s="2">
        <f>IF(P2&gt;0,CALCUL!$C$7,0)</f>
        <v>0</v>
      </c>
    </row>
    <row r="4" spans="1:45" x14ac:dyDescent="0.25">
      <c r="A4" s="1" t="s">
        <v>86</v>
      </c>
      <c r="B4" s="1" t="s">
        <v>15</v>
      </c>
      <c r="E4" s="2">
        <v>0.1</v>
      </c>
      <c r="F4" s="2">
        <v>5.5693759655348167E-2</v>
      </c>
      <c r="G4" s="1">
        <v>94.193472705689516</v>
      </c>
      <c r="H4" s="1">
        <v>0.20431754617279949</v>
      </c>
      <c r="I4" s="1">
        <v>1.0411625468202007E-4</v>
      </c>
      <c r="J4" s="1">
        <f>I4*100</f>
        <v>1.0411625468202006E-2</v>
      </c>
      <c r="O4" s="1" t="s">
        <v>1</v>
      </c>
      <c r="P4" s="2">
        <f>SUM(P13:P45)</f>
        <v>0</v>
      </c>
    </row>
    <row r="5" spans="1:45" x14ac:dyDescent="0.25">
      <c r="A5" s="1" t="s">
        <v>75</v>
      </c>
      <c r="B5" s="1">
        <v>25.2</v>
      </c>
      <c r="C5" t="s">
        <v>80</v>
      </c>
      <c r="E5" s="2">
        <v>0.2</v>
      </c>
      <c r="F5" s="2">
        <v>0.11138751931069633</v>
      </c>
      <c r="G5" s="1">
        <v>188.38694541137903</v>
      </c>
      <c r="H5" s="1">
        <v>0.15102097655975844</v>
      </c>
      <c r="I5" s="1">
        <v>3.0782943026390894E-4</v>
      </c>
      <c r="J5" s="1">
        <f t="shared" ref="J5:J36" si="0">I5*100</f>
        <v>3.0782943026390893E-2</v>
      </c>
      <c r="O5" s="8" t="s">
        <v>8</v>
      </c>
      <c r="P5" s="9">
        <v>9.77</v>
      </c>
    </row>
    <row r="6" spans="1:45" x14ac:dyDescent="0.25">
      <c r="A6" s="1" t="s">
        <v>82</v>
      </c>
      <c r="B6" s="1">
        <v>1.2</v>
      </c>
      <c r="E6" s="2">
        <v>0.4</v>
      </c>
      <c r="F6" s="2">
        <v>0.22277503862139267</v>
      </c>
      <c r="G6" s="1">
        <v>376.77389082275806</v>
      </c>
      <c r="H6" s="1">
        <v>0.11877059456442934</v>
      </c>
      <c r="I6" s="1">
        <v>9.6837102473395576E-4</v>
      </c>
      <c r="J6" s="1">
        <f t="shared" si="0"/>
        <v>9.6837102473395581E-2</v>
      </c>
      <c r="K6" s="3"/>
    </row>
    <row r="7" spans="1:45" x14ac:dyDescent="0.25">
      <c r="A7" s="1" t="s">
        <v>76</v>
      </c>
      <c r="B7" s="1">
        <v>1.49E-5</v>
      </c>
      <c r="E7" s="2">
        <v>0.6</v>
      </c>
      <c r="F7" s="2">
        <v>0.33416255793208899</v>
      </c>
      <c r="G7" s="1">
        <v>565.16083623413704</v>
      </c>
      <c r="H7" s="1">
        <v>0.10604934426367918</v>
      </c>
      <c r="I7" s="1">
        <v>1.9454647275750304E-3</v>
      </c>
      <c r="J7" s="1">
        <f t="shared" si="0"/>
        <v>0.19454647275750303</v>
      </c>
      <c r="K7" s="1" t="s">
        <v>64</v>
      </c>
      <c r="L7" s="60">
        <v>0</v>
      </c>
      <c r="M7" s="1">
        <v>1.0411625468202006E-2</v>
      </c>
      <c r="N7" s="1">
        <v>3.0782943026390893E-2</v>
      </c>
      <c r="O7" s="1">
        <v>9.6837102473395581E-2</v>
      </c>
      <c r="P7" s="1">
        <v>0.19454647275750303</v>
      </c>
      <c r="Q7" s="1">
        <v>0.32284304278851023</v>
      </c>
      <c r="R7" s="1">
        <v>0.48119502587990998</v>
      </c>
      <c r="S7" s="1">
        <v>0.66928484052879744</v>
      </c>
      <c r="T7" s="1">
        <v>0.88690226504481229</v>
      </c>
      <c r="U7" s="1">
        <v>1.1338983908900711</v>
      </c>
      <c r="V7" s="1">
        <v>1.4101625103719977</v>
      </c>
      <c r="W7" s="1">
        <v>1.7156092613730467</v>
      </c>
      <c r="X7" s="1">
        <v>2.0501709218840318</v>
      </c>
      <c r="Y7" s="1">
        <v>2.4137925190478549</v>
      </c>
      <c r="Z7" s="1">
        <v>2.8064285803039599</v>
      </c>
      <c r="AA7" s="1">
        <v>3.2280408938693541</v>
      </c>
      <c r="AB7" s="1">
        <v>3.6785969166650641</v>
      </c>
      <c r="AC7" s="1">
        <v>4.1580686126188278</v>
      </c>
      <c r="AD7" s="1">
        <v>4.6664315858395442</v>
      </c>
      <c r="AE7" s="1">
        <v>5.2036644211507532</v>
      </c>
      <c r="AF7" s="1">
        <v>5.7697481737830998</v>
      </c>
      <c r="AG7" s="1">
        <v>6.3646659685170528</v>
      </c>
      <c r="AH7" s="1">
        <v>7.9780137558000019</v>
      </c>
      <c r="AI7" s="1">
        <v>9.7712843280800783</v>
      </c>
      <c r="AJ7" s="1">
        <v>11.744319563672514</v>
      </c>
      <c r="AK7" s="1">
        <v>13.896991112621595</v>
      </c>
      <c r="AL7" s="1">
        <v>16.229192731154001</v>
      </c>
      <c r="AM7" s="1">
        <v>18.740835033833203</v>
      </c>
      <c r="AN7" s="1">
        <v>21.431841781650949</v>
      </c>
      <c r="AO7" s="1">
        <v>24.302147183411684</v>
      </c>
      <c r="AP7" s="1">
        <v>27.351693887283091</v>
      </c>
      <c r="AQ7" s="1">
        <v>30.580431455458296</v>
      </c>
      <c r="AR7" s="1">
        <v>33.988315185102991</v>
      </c>
      <c r="AS7" s="1">
        <v>37.575305182715802</v>
      </c>
    </row>
    <row r="8" spans="1:45" x14ac:dyDescent="0.25">
      <c r="A8" s="1" t="s">
        <v>87</v>
      </c>
      <c r="B8" s="1">
        <v>0.82799999999999996</v>
      </c>
      <c r="E8" s="2">
        <v>0.8</v>
      </c>
      <c r="F8" s="2">
        <v>0.44555007724278534</v>
      </c>
      <c r="G8" s="1">
        <v>753.54778164551612</v>
      </c>
      <c r="H8" s="1">
        <v>9.8991654963848499E-2</v>
      </c>
      <c r="I8" s="1">
        <v>3.2284304278851024E-3</v>
      </c>
      <c r="J8" s="1">
        <f t="shared" si="0"/>
        <v>0.32284304278851023</v>
      </c>
      <c r="K8" s="11" t="s">
        <v>57</v>
      </c>
      <c r="L8" s="2">
        <v>0</v>
      </c>
      <c r="M8" s="2">
        <v>0.1</v>
      </c>
      <c r="N8" s="2">
        <v>0.2</v>
      </c>
      <c r="O8" s="2">
        <v>0.4</v>
      </c>
      <c r="P8" s="2">
        <v>0.6</v>
      </c>
      <c r="Q8" s="2">
        <v>0.8</v>
      </c>
      <c r="R8" s="2">
        <v>1</v>
      </c>
      <c r="S8" s="2">
        <v>1.2</v>
      </c>
      <c r="T8" s="2">
        <v>1.4</v>
      </c>
      <c r="U8" s="2">
        <v>1.6</v>
      </c>
      <c r="V8" s="2">
        <v>1.8</v>
      </c>
      <c r="W8" s="2">
        <v>2</v>
      </c>
      <c r="X8" s="2">
        <v>2.2000000000000002</v>
      </c>
      <c r="Y8" s="2">
        <v>2.4</v>
      </c>
      <c r="Z8" s="63">
        <v>2.6</v>
      </c>
      <c r="AA8" s="63">
        <v>2.8</v>
      </c>
      <c r="AB8" s="63">
        <v>3</v>
      </c>
      <c r="AC8" s="63">
        <v>3.2</v>
      </c>
      <c r="AD8" s="63">
        <v>3.4</v>
      </c>
      <c r="AE8" s="63">
        <v>3.6</v>
      </c>
      <c r="AF8" s="63">
        <v>3.8</v>
      </c>
      <c r="AG8" s="63">
        <v>4</v>
      </c>
      <c r="AH8" s="63">
        <v>4.5</v>
      </c>
      <c r="AI8" s="63">
        <v>5</v>
      </c>
      <c r="AJ8" s="63">
        <v>5.5</v>
      </c>
      <c r="AK8" s="63">
        <v>6</v>
      </c>
      <c r="AL8" s="63">
        <v>6.5</v>
      </c>
      <c r="AM8" s="63">
        <v>7</v>
      </c>
      <c r="AN8" s="63">
        <v>7.5</v>
      </c>
      <c r="AO8" s="63">
        <v>8</v>
      </c>
      <c r="AP8" s="63">
        <v>8.5</v>
      </c>
      <c r="AQ8" s="63">
        <v>9</v>
      </c>
      <c r="AR8" s="1">
        <v>9.5</v>
      </c>
      <c r="AS8" s="1">
        <v>10</v>
      </c>
    </row>
    <row r="9" spans="1:45" x14ac:dyDescent="0.25">
      <c r="A9" s="64"/>
      <c r="B9" s="64"/>
      <c r="E9" s="2">
        <v>1</v>
      </c>
      <c r="F9" s="2">
        <v>0.55693759655348163</v>
      </c>
      <c r="G9" s="1">
        <v>941.9347270568951</v>
      </c>
      <c r="H9" s="1">
        <v>9.442962313483827E-2</v>
      </c>
      <c r="I9" s="1">
        <v>4.8119502587990999E-3</v>
      </c>
      <c r="J9" s="1">
        <f t="shared" si="0"/>
        <v>0.48119502587990998</v>
      </c>
      <c r="K9" s="3"/>
    </row>
    <row r="10" spans="1:45" x14ac:dyDescent="0.25">
      <c r="A10" s="64"/>
      <c r="B10" s="64"/>
      <c r="E10" s="2">
        <v>1.2</v>
      </c>
      <c r="F10" s="2">
        <v>0.66832511586417798</v>
      </c>
      <c r="G10" s="1">
        <v>1130.3216724682741</v>
      </c>
      <c r="H10" s="1">
        <v>9.1208565050895654E-2</v>
      </c>
      <c r="I10" s="1">
        <v>6.6928484052879746E-3</v>
      </c>
      <c r="J10" s="1">
        <f t="shared" si="0"/>
        <v>0.66928484052879744</v>
      </c>
      <c r="K10" s="3"/>
    </row>
    <row r="11" spans="1:45" x14ac:dyDescent="0.25">
      <c r="A11" s="64"/>
      <c r="B11" s="64"/>
      <c r="E11" s="2">
        <v>1.4</v>
      </c>
      <c r="F11" s="2">
        <v>0.77971263517487432</v>
      </c>
      <c r="G11" s="1">
        <v>1318.708617879653</v>
      </c>
      <c r="H11" s="1">
        <v>8.8798743329832175E-2</v>
      </c>
      <c r="I11" s="1">
        <v>8.8690226504481232E-3</v>
      </c>
      <c r="J11" s="1">
        <f t="shared" si="0"/>
        <v>0.88690226504481229</v>
      </c>
      <c r="K11" s="4"/>
      <c r="L11" s="2" t="s">
        <v>1</v>
      </c>
      <c r="M11" s="2" t="s">
        <v>2</v>
      </c>
      <c r="P11" t="s">
        <v>1</v>
      </c>
    </row>
    <row r="12" spans="1:45" x14ac:dyDescent="0.25">
      <c r="A12" s="64"/>
      <c r="B12" s="64"/>
      <c r="E12" s="2">
        <v>1.6</v>
      </c>
      <c r="F12" s="2">
        <v>0.89110015448557067</v>
      </c>
      <c r="G12" s="1">
        <v>1507.0955632910322</v>
      </c>
      <c r="H12" s="1">
        <v>8.6920316839988354E-2</v>
      </c>
      <c r="I12" s="1">
        <v>1.133898390890071E-2</v>
      </c>
      <c r="J12" s="1">
        <f t="shared" si="0"/>
        <v>1.1338983908900711</v>
      </c>
      <c r="K12" s="4"/>
      <c r="L12" s="60">
        <v>0</v>
      </c>
      <c r="M12" s="10">
        <f>L8*$F$4</f>
        <v>0</v>
      </c>
      <c r="O12">
        <f>IF(P3&lt;M12,"Diminuer le DN",0)</f>
        <v>0</v>
      </c>
    </row>
    <row r="13" spans="1:45" x14ac:dyDescent="0.25">
      <c r="A13" s="64"/>
      <c r="B13" s="64"/>
      <c r="E13" s="2">
        <v>1.8</v>
      </c>
      <c r="F13" s="2">
        <v>1.0024876737962669</v>
      </c>
      <c r="G13" s="1">
        <v>1695.482508702411</v>
      </c>
      <c r="H13" s="1">
        <v>8.5410503385127567E-2</v>
      </c>
      <c r="I13" s="1">
        <v>1.4101625103719977E-2</v>
      </c>
      <c r="J13" s="1">
        <f t="shared" si="0"/>
        <v>1.4101625103719977</v>
      </c>
      <c r="K13" s="4"/>
      <c r="L13" s="1">
        <v>1.0411625468202006E-2</v>
      </c>
      <c r="M13" s="10">
        <f>M8*$P$5</f>
        <v>0.97699999999999998</v>
      </c>
      <c r="O13">
        <f>IF(M13&gt;$P$3,$P$3,0)</f>
        <v>0</v>
      </c>
      <c r="P13">
        <f>IF(O13&gt;O12,((($P$3-M12)/(M13-M12))*(L13-L12))+L12,0)</f>
        <v>0</v>
      </c>
    </row>
    <row r="14" spans="1:45" x14ac:dyDescent="0.25">
      <c r="A14" s="64"/>
      <c r="B14" s="64"/>
      <c r="E14" s="2">
        <v>2</v>
      </c>
      <c r="F14" s="2">
        <v>1.1138751931069633</v>
      </c>
      <c r="G14" s="1">
        <v>1883.8694541137902</v>
      </c>
      <c r="H14" s="1">
        <v>8.4167711263148981E-2</v>
      </c>
      <c r="I14" s="1">
        <v>1.7156092613730467E-2</v>
      </c>
      <c r="J14" s="1">
        <f t="shared" si="0"/>
        <v>1.7156092613730467</v>
      </c>
      <c r="K14" s="4"/>
      <c r="L14" s="1">
        <v>3.0782943026390893E-2</v>
      </c>
      <c r="M14" s="10">
        <f>N8*$P$5</f>
        <v>1.954</v>
      </c>
      <c r="O14">
        <f t="shared" ref="O14:O45" si="1">IF(M14&gt;$P$3,$P$3,0)</f>
        <v>0</v>
      </c>
      <c r="P14">
        <f t="shared" ref="P14:P45" si="2">IF(O14&gt;O13,((($P$3-M13)/(M14-M13))*(L14-L13))+L13,0)</f>
        <v>0</v>
      </c>
    </row>
    <row r="15" spans="1:45" x14ac:dyDescent="0.25">
      <c r="A15" s="64"/>
      <c r="B15" s="64"/>
      <c r="E15" s="2">
        <v>2.2000000000000002</v>
      </c>
      <c r="F15" s="2">
        <v>1.2252627124176596</v>
      </c>
      <c r="G15" s="1">
        <v>2072.2563995251689</v>
      </c>
      <c r="H15" s="1">
        <v>8.3125033803744836E-2</v>
      </c>
      <c r="I15" s="1">
        <v>2.0501709218840317E-2</v>
      </c>
      <c r="J15" s="1">
        <f t="shared" si="0"/>
        <v>2.0501709218840318</v>
      </c>
      <c r="K15" s="4"/>
      <c r="L15" s="1">
        <v>9.6837102473395581E-2</v>
      </c>
      <c r="M15" s="10">
        <f>O8*$P$5</f>
        <v>3.9079999999999999</v>
      </c>
      <c r="O15">
        <f t="shared" si="1"/>
        <v>0</v>
      </c>
      <c r="P15">
        <f t="shared" si="2"/>
        <v>0</v>
      </c>
    </row>
    <row r="16" spans="1:45" x14ac:dyDescent="0.25">
      <c r="A16" s="64"/>
      <c r="B16" s="64"/>
      <c r="E16" s="2">
        <v>2.4</v>
      </c>
      <c r="F16" s="2">
        <v>1.336650231728356</v>
      </c>
      <c r="G16" s="1">
        <v>2260.6433449365481</v>
      </c>
      <c r="H16" s="1">
        <v>8.2236492843239861E-2</v>
      </c>
      <c r="I16" s="1">
        <v>2.4137925190478547E-2</v>
      </c>
      <c r="J16" s="1">
        <f t="shared" si="0"/>
        <v>2.4137925190478549</v>
      </c>
      <c r="K16" s="4"/>
      <c r="L16" s="1">
        <v>0.19454647275750303</v>
      </c>
      <c r="M16" s="10">
        <f>P8*$P$5</f>
        <v>5.8619999999999992</v>
      </c>
      <c r="O16">
        <f t="shared" si="1"/>
        <v>0</v>
      </c>
      <c r="P16">
        <f t="shared" si="2"/>
        <v>0</v>
      </c>
    </row>
    <row r="17" spans="1:16" x14ac:dyDescent="0.25">
      <c r="A17" s="64"/>
      <c r="B17" s="64"/>
      <c r="E17" s="63">
        <v>2.6</v>
      </c>
      <c r="F17" s="63">
        <v>1.4480377510390523</v>
      </c>
      <c r="G17" s="62">
        <v>2449.0302903479273</v>
      </c>
      <c r="H17" s="62">
        <v>8.1469382696229137E-2</v>
      </c>
      <c r="I17" s="62">
        <v>2.8064285803039601E-2</v>
      </c>
      <c r="J17" s="1">
        <f t="shared" si="0"/>
        <v>2.8064285803039599</v>
      </c>
      <c r="K17" s="4"/>
      <c r="L17" s="1">
        <v>0.32284304278851023</v>
      </c>
      <c r="M17" s="10">
        <f>Q8*$P$5</f>
        <v>7.8159999999999998</v>
      </c>
      <c r="O17">
        <f t="shared" si="1"/>
        <v>0</v>
      </c>
      <c r="P17">
        <f t="shared" si="2"/>
        <v>0</v>
      </c>
    </row>
    <row r="18" spans="1:16" x14ac:dyDescent="0.25">
      <c r="A18" s="64"/>
      <c r="B18" s="64"/>
      <c r="E18" s="63">
        <v>2.8</v>
      </c>
      <c r="F18" s="63">
        <v>1.5594252703497486</v>
      </c>
      <c r="G18" s="62">
        <v>2637.4172357593061</v>
      </c>
      <c r="H18" s="62">
        <v>8.0799763990461654E-2</v>
      </c>
      <c r="I18" s="62">
        <v>3.2280408938693543E-2</v>
      </c>
      <c r="J18" s="1">
        <f t="shared" si="0"/>
        <v>3.2280408938693541</v>
      </c>
      <c r="K18" s="4"/>
      <c r="L18" s="1">
        <v>0.48119502587990998</v>
      </c>
      <c r="M18" s="10">
        <f>R8*$P$5</f>
        <v>9.77</v>
      </c>
      <c r="O18">
        <f t="shared" si="1"/>
        <v>0</v>
      </c>
      <c r="P18">
        <f t="shared" si="2"/>
        <v>0</v>
      </c>
    </row>
    <row r="19" spans="1:16" x14ac:dyDescent="0.25">
      <c r="A19" s="64"/>
      <c r="B19" s="64"/>
      <c r="E19" s="63">
        <v>3</v>
      </c>
      <c r="F19" s="63">
        <v>1.670812789660445</v>
      </c>
      <c r="G19" s="62">
        <v>2825.8041811706853</v>
      </c>
      <c r="H19" s="62">
        <v>8.0209686722819626E-2</v>
      </c>
      <c r="I19" s="62">
        <v>3.6785969166650639E-2</v>
      </c>
      <c r="J19" s="1">
        <f t="shared" si="0"/>
        <v>3.6785969166650641</v>
      </c>
      <c r="K19" s="4"/>
      <c r="L19" s="1">
        <v>0.66928484052879744</v>
      </c>
      <c r="M19" s="10">
        <f>S8*$P$5</f>
        <v>11.723999999999998</v>
      </c>
      <c r="O19">
        <f t="shared" si="1"/>
        <v>0</v>
      </c>
      <c r="P19">
        <f t="shared" si="2"/>
        <v>0</v>
      </c>
    </row>
    <row r="20" spans="1:16" x14ac:dyDescent="0.25">
      <c r="A20" s="64"/>
      <c r="B20" s="64"/>
      <c r="E20" s="63">
        <v>3.2</v>
      </c>
      <c r="F20" s="63">
        <v>1.7822003089711413</v>
      </c>
      <c r="G20" s="62">
        <v>3014.1911265820645</v>
      </c>
      <c r="H20" s="62">
        <v>7.9685411884114363E-2</v>
      </c>
      <c r="I20" s="62">
        <v>4.1580686126188274E-2</v>
      </c>
      <c r="J20" s="1">
        <f t="shared" si="0"/>
        <v>4.1580686126188278</v>
      </c>
      <c r="K20" s="4"/>
      <c r="L20" s="1">
        <v>0.88690226504481229</v>
      </c>
      <c r="M20" s="10">
        <f>T8*$P$5</f>
        <v>13.677999999999999</v>
      </c>
      <c r="O20">
        <f t="shared" si="1"/>
        <v>0</v>
      </c>
      <c r="P20">
        <f t="shared" si="2"/>
        <v>0</v>
      </c>
    </row>
    <row r="21" spans="1:16" x14ac:dyDescent="0.25">
      <c r="A21" s="64"/>
      <c r="B21" s="64"/>
      <c r="E21" s="63">
        <v>3.4</v>
      </c>
      <c r="F21" s="63">
        <v>1.8935878282818377</v>
      </c>
      <c r="G21" s="62">
        <v>3202.5780719934432</v>
      </c>
      <c r="H21" s="62">
        <v>7.9216234758123893E-2</v>
      </c>
      <c r="I21" s="62">
        <v>4.6664315858395443E-2</v>
      </c>
      <c r="J21" s="1">
        <f t="shared" si="0"/>
        <v>4.6664315858395442</v>
      </c>
      <c r="K21" s="4"/>
      <c r="L21" s="1">
        <v>1.1338983908900711</v>
      </c>
      <c r="M21" s="10">
        <f>U8*$P$5</f>
        <v>15.632</v>
      </c>
      <c r="O21">
        <f t="shared" si="1"/>
        <v>0</v>
      </c>
      <c r="P21">
        <f t="shared" si="2"/>
        <v>0</v>
      </c>
    </row>
    <row r="22" spans="1:16" x14ac:dyDescent="0.25">
      <c r="A22" s="64"/>
      <c r="B22" s="64"/>
      <c r="E22" s="63">
        <v>3.6</v>
      </c>
      <c r="F22" s="63">
        <v>2.0049753475925338</v>
      </c>
      <c r="G22" s="62">
        <v>3390.965017404822</v>
      </c>
      <c r="H22" s="62">
        <v>7.8793684130157457E-2</v>
      </c>
      <c r="I22" s="62">
        <v>5.2036644211507534E-2</v>
      </c>
      <c r="J22" s="1">
        <f t="shared" si="0"/>
        <v>5.2036644211507532</v>
      </c>
      <c r="K22" s="4"/>
      <c r="L22" s="1">
        <v>1.4101625103719977</v>
      </c>
      <c r="M22" s="10">
        <f>V8*$P$5</f>
        <v>17.585999999999999</v>
      </c>
      <c r="O22">
        <f t="shared" si="1"/>
        <v>0</v>
      </c>
      <c r="P22">
        <f t="shared" si="2"/>
        <v>0</v>
      </c>
    </row>
    <row r="23" spans="1:16" x14ac:dyDescent="0.25">
      <c r="A23" s="64"/>
      <c r="B23" s="64"/>
      <c r="E23" s="63">
        <v>3.8</v>
      </c>
      <c r="F23" s="63">
        <v>2.1163628669032302</v>
      </c>
      <c r="G23" s="62">
        <v>3579.3519628162016</v>
      </c>
      <c r="H23" s="62">
        <v>7.8410963818841536E-2</v>
      </c>
      <c r="I23" s="62">
        <v>5.7697481737831E-2</v>
      </c>
      <c r="J23" s="1">
        <f t="shared" si="0"/>
        <v>5.7697481737830998</v>
      </c>
      <c r="K23" s="4"/>
      <c r="L23" s="1">
        <v>1.7156092613730467</v>
      </c>
      <c r="M23" s="10">
        <f>W8*$P$5</f>
        <v>19.54</v>
      </c>
      <c r="O23">
        <f t="shared" si="1"/>
        <v>0</v>
      </c>
      <c r="P23">
        <f t="shared" si="2"/>
        <v>0</v>
      </c>
    </row>
    <row r="24" spans="1:16" x14ac:dyDescent="0.25">
      <c r="A24" s="64"/>
      <c r="B24" s="64"/>
      <c r="E24" s="63">
        <v>4</v>
      </c>
      <c r="F24" s="63">
        <v>2.2277503862139265</v>
      </c>
      <c r="G24" s="62">
        <v>3767.7389082275804</v>
      </c>
      <c r="H24" s="62">
        <v>7.8062554741602341E-2</v>
      </c>
      <c r="I24" s="62">
        <v>6.3646659685170526E-2</v>
      </c>
      <c r="J24" s="1">
        <f t="shared" si="0"/>
        <v>6.3646659685170528</v>
      </c>
      <c r="K24" s="4"/>
      <c r="L24" s="1">
        <v>2.0501709218840318</v>
      </c>
      <c r="M24" s="10">
        <f>X8*$P$5</f>
        <v>21.494</v>
      </c>
      <c r="O24">
        <f t="shared" si="1"/>
        <v>0</v>
      </c>
      <c r="P24">
        <f t="shared" si="2"/>
        <v>0</v>
      </c>
    </row>
    <row r="25" spans="1:16" x14ac:dyDescent="0.25">
      <c r="A25" s="64"/>
      <c r="B25" s="64"/>
      <c r="E25" s="63">
        <v>4.5</v>
      </c>
      <c r="F25" s="63">
        <v>2.5062191844906674</v>
      </c>
      <c r="G25" s="62">
        <v>4238.7062717560275</v>
      </c>
      <c r="H25" s="62">
        <v>7.7313775214925745E-2</v>
      </c>
      <c r="I25" s="62">
        <v>7.9780137558000022E-2</v>
      </c>
      <c r="J25" s="1">
        <f t="shared" si="0"/>
        <v>7.9780137558000019</v>
      </c>
      <c r="K25" s="4"/>
      <c r="L25" s="1">
        <v>2.4137925190478549</v>
      </c>
      <c r="M25" s="10">
        <f>Y8*P5</f>
        <v>23.447999999999997</v>
      </c>
      <c r="O25">
        <f t="shared" si="1"/>
        <v>0</v>
      </c>
      <c r="P25">
        <f t="shared" si="2"/>
        <v>0</v>
      </c>
    </row>
    <row r="26" spans="1:16" x14ac:dyDescent="0.25">
      <c r="A26" s="64"/>
      <c r="B26" s="64"/>
      <c r="E26" s="63">
        <v>5</v>
      </c>
      <c r="F26" s="63">
        <v>2.7846879827674083</v>
      </c>
      <c r="G26" s="62">
        <v>4709.6736352844755</v>
      </c>
      <c r="H26" s="62">
        <v>7.6700601379385613E-2</v>
      </c>
      <c r="I26" s="62">
        <v>9.7712843280800779E-2</v>
      </c>
      <c r="J26" s="1">
        <f t="shared" si="0"/>
        <v>9.7712843280800783</v>
      </c>
      <c r="K26" s="4"/>
      <c r="L26" s="1">
        <v>2.8064285803039599</v>
      </c>
      <c r="M26" s="10">
        <f>Z8*P5</f>
        <v>25.402000000000001</v>
      </c>
      <c r="O26">
        <f t="shared" si="1"/>
        <v>0</v>
      </c>
      <c r="P26">
        <f t="shared" si="2"/>
        <v>0</v>
      </c>
    </row>
    <row r="27" spans="1:16" x14ac:dyDescent="0.25">
      <c r="A27" s="64"/>
      <c r="B27" s="64"/>
      <c r="E27" s="63">
        <v>5.5</v>
      </c>
      <c r="F27" s="63">
        <v>3.0631567810441491</v>
      </c>
      <c r="G27" s="62">
        <v>5180.6409988129235</v>
      </c>
      <c r="H27" s="62">
        <v>7.6188532404712808E-2</v>
      </c>
      <c r="I27" s="62">
        <v>0.11744319563672513</v>
      </c>
      <c r="J27" s="1">
        <f t="shared" si="0"/>
        <v>11.744319563672514</v>
      </c>
      <c r="K27" s="4"/>
      <c r="L27" s="1">
        <v>3.2280408938693541</v>
      </c>
      <c r="M27" s="10">
        <f>AA8*P5</f>
        <v>27.355999999999998</v>
      </c>
      <c r="O27">
        <f t="shared" si="1"/>
        <v>0</v>
      </c>
      <c r="P27">
        <f t="shared" si="2"/>
        <v>0</v>
      </c>
    </row>
    <row r="28" spans="1:16" x14ac:dyDescent="0.25">
      <c r="A28" s="64"/>
      <c r="B28" s="64"/>
      <c r="E28" s="63">
        <v>6</v>
      </c>
      <c r="F28" s="63">
        <v>3.34162557932089</v>
      </c>
      <c r="G28" s="62">
        <v>5651.6083623413706</v>
      </c>
      <c r="H28" s="62">
        <v>7.5753971472343681E-2</v>
      </c>
      <c r="I28" s="62">
        <v>0.13896991112621596</v>
      </c>
      <c r="J28" s="1">
        <f t="shared" si="0"/>
        <v>13.896991112621595</v>
      </c>
      <c r="K28" s="4"/>
      <c r="L28" s="1">
        <v>3.6785969166650641</v>
      </c>
      <c r="M28" s="10">
        <f>AB8*P5</f>
        <v>29.31</v>
      </c>
      <c r="O28">
        <f t="shared" si="1"/>
        <v>0</v>
      </c>
      <c r="P28">
        <f t="shared" si="2"/>
        <v>0</v>
      </c>
    </row>
    <row r="29" spans="1:16" x14ac:dyDescent="0.25">
      <c r="A29" s="64"/>
      <c r="B29" s="64"/>
      <c r="E29" s="63">
        <v>6.5</v>
      </c>
      <c r="F29" s="63">
        <v>3.6200943775976309</v>
      </c>
      <c r="G29" s="62">
        <v>6122.5757258698186</v>
      </c>
      <c r="H29" s="62">
        <v>7.5380208012108638E-2</v>
      </c>
      <c r="I29" s="62">
        <v>0.16229192731154002</v>
      </c>
      <c r="J29" s="1">
        <f t="shared" si="0"/>
        <v>16.229192731154001</v>
      </c>
      <c r="L29" s="1">
        <v>4.1580686126188278</v>
      </c>
      <c r="M29" s="10">
        <f>AC8*P5</f>
        <v>31.263999999999999</v>
      </c>
      <c r="O29">
        <f t="shared" si="1"/>
        <v>0</v>
      </c>
      <c r="P29">
        <f t="shared" si="2"/>
        <v>0</v>
      </c>
    </row>
    <row r="30" spans="1:16" x14ac:dyDescent="0.25">
      <c r="E30" s="63">
        <v>7</v>
      </c>
      <c r="F30" s="63">
        <v>3.8985631758743717</v>
      </c>
      <c r="G30" s="62">
        <v>6593.5430893982657</v>
      </c>
      <c r="H30" s="62">
        <v>7.5055061444543547E-2</v>
      </c>
      <c r="I30" s="62">
        <v>0.18740835033833203</v>
      </c>
      <c r="J30" s="1">
        <f t="shared" si="0"/>
        <v>18.740835033833203</v>
      </c>
      <c r="L30" s="1">
        <v>4.6664315858395442</v>
      </c>
      <c r="M30" s="10">
        <f>AD8*P5</f>
        <v>33.217999999999996</v>
      </c>
      <c r="O30">
        <f t="shared" si="1"/>
        <v>0</v>
      </c>
      <c r="P30">
        <f t="shared" si="2"/>
        <v>0</v>
      </c>
    </row>
    <row r="31" spans="1:16" x14ac:dyDescent="0.25">
      <c r="E31" s="63">
        <v>7.5</v>
      </c>
      <c r="F31" s="63">
        <v>4.1770319741511122</v>
      </c>
      <c r="G31" s="62">
        <v>7064.5104529267128</v>
      </c>
      <c r="H31" s="62">
        <v>7.4769434287797101E-2</v>
      </c>
      <c r="I31" s="62">
        <v>0.21431841781650948</v>
      </c>
      <c r="J31" s="1">
        <f t="shared" si="0"/>
        <v>21.431841781650949</v>
      </c>
      <c r="L31" s="1">
        <v>5.2036644211507532</v>
      </c>
      <c r="M31" s="10">
        <f>AE8*P5</f>
        <v>35.171999999999997</v>
      </c>
      <c r="O31">
        <f t="shared" si="1"/>
        <v>0</v>
      </c>
      <c r="P31">
        <f t="shared" si="2"/>
        <v>0</v>
      </c>
    </row>
    <row r="32" spans="1:16" x14ac:dyDescent="0.25">
      <c r="E32" s="63">
        <v>8</v>
      </c>
      <c r="F32" s="63">
        <v>4.455500772427853</v>
      </c>
      <c r="G32" s="62">
        <v>7535.4778164551608</v>
      </c>
      <c r="H32" s="62">
        <v>7.4516388771521322E-2</v>
      </c>
      <c r="I32" s="62">
        <v>0.24302147183411685</v>
      </c>
      <c r="J32" s="1">
        <f t="shared" si="0"/>
        <v>24.302147183411684</v>
      </c>
      <c r="L32" s="1">
        <v>5.7697481737830998</v>
      </c>
      <c r="M32" s="10">
        <f>AF8*P5</f>
        <v>37.125999999999998</v>
      </c>
      <c r="O32">
        <f t="shared" si="1"/>
        <v>0</v>
      </c>
      <c r="P32">
        <f t="shared" si="2"/>
        <v>0</v>
      </c>
    </row>
    <row r="33" spans="5:16" x14ac:dyDescent="0.25">
      <c r="E33" s="63">
        <v>8.5</v>
      </c>
      <c r="F33" s="63">
        <v>4.7339695707045939</v>
      </c>
      <c r="G33" s="62">
        <v>8006.4451799836079</v>
      </c>
      <c r="H33" s="62">
        <v>7.4290537911916546E-2</v>
      </c>
      <c r="I33" s="62">
        <v>0.27351693887283091</v>
      </c>
      <c r="J33" s="1">
        <f t="shared" si="0"/>
        <v>27.351693887283091</v>
      </c>
      <c r="L33" s="1">
        <v>6.3646659685170528</v>
      </c>
      <c r="M33" s="10">
        <f>AG8*$P$5</f>
        <v>39.08</v>
      </c>
      <c r="O33">
        <f t="shared" si="1"/>
        <v>0</v>
      </c>
      <c r="P33">
        <f t="shared" si="2"/>
        <v>0</v>
      </c>
    </row>
    <row r="34" spans="5:16" x14ac:dyDescent="0.25">
      <c r="E34" s="63">
        <v>9</v>
      </c>
      <c r="F34" s="63">
        <v>5.0124383689813348</v>
      </c>
      <c r="G34" s="62">
        <v>8477.412543512055</v>
      </c>
      <c r="H34" s="62">
        <v>7.4087632457512181E-2</v>
      </c>
      <c r="I34" s="62">
        <v>0.30580431455458296</v>
      </c>
      <c r="J34" s="1">
        <f t="shared" si="0"/>
        <v>30.580431455458296</v>
      </c>
      <c r="L34" s="1">
        <v>7.9780137558000019</v>
      </c>
      <c r="M34" s="10">
        <f>AH8*$P$5</f>
        <v>43.964999999999996</v>
      </c>
      <c r="O34">
        <f t="shared" si="1"/>
        <v>0</v>
      </c>
      <c r="P34">
        <f t="shared" si="2"/>
        <v>0</v>
      </c>
    </row>
    <row r="35" spans="5:16" x14ac:dyDescent="0.25">
      <c r="E35" s="1">
        <v>9.5</v>
      </c>
      <c r="F35" s="1">
        <v>5.2909071672580756</v>
      </c>
      <c r="G35" s="1">
        <v>8948.3799070405039</v>
      </c>
      <c r="H35" s="1">
        <v>7.3904273724863745E-2</v>
      </c>
      <c r="I35" s="1">
        <v>0.33988315185102991</v>
      </c>
      <c r="J35" s="1">
        <f t="shared" si="0"/>
        <v>33.988315185102991</v>
      </c>
      <c r="L35" s="1">
        <v>9.7712843280800783</v>
      </c>
      <c r="M35" s="10">
        <f>AI8*$P$5</f>
        <v>48.849999999999994</v>
      </c>
      <c r="O35">
        <f t="shared" si="1"/>
        <v>0</v>
      </c>
      <c r="P35">
        <f t="shared" si="2"/>
        <v>0</v>
      </c>
    </row>
    <row r="36" spans="5:16" x14ac:dyDescent="0.25">
      <c r="E36" s="1">
        <v>10</v>
      </c>
      <c r="F36" s="1">
        <v>5.5693759655348165</v>
      </c>
      <c r="G36" s="1">
        <v>9419.347270568951</v>
      </c>
      <c r="H36" s="1">
        <v>7.3737709592740147E-2</v>
      </c>
      <c r="I36" s="1">
        <v>0.37575305182715801</v>
      </c>
      <c r="J36" s="1">
        <f t="shared" si="0"/>
        <v>37.575305182715802</v>
      </c>
      <c r="L36" s="1">
        <v>11.744319563672514</v>
      </c>
      <c r="M36" s="10">
        <f>AJ8*$P$5</f>
        <v>53.734999999999999</v>
      </c>
      <c r="O36">
        <f t="shared" si="1"/>
        <v>0</v>
      </c>
      <c r="P36">
        <f t="shared" si="2"/>
        <v>0</v>
      </c>
    </row>
    <row r="37" spans="5:16" x14ac:dyDescent="0.25">
      <c r="L37" s="1">
        <v>13.896991112621595</v>
      </c>
      <c r="M37" s="10">
        <f>AK8*$P$5</f>
        <v>58.62</v>
      </c>
      <c r="O37">
        <f t="shared" si="1"/>
        <v>0</v>
      </c>
      <c r="P37">
        <f t="shared" si="2"/>
        <v>0</v>
      </c>
    </row>
    <row r="38" spans="5:16" x14ac:dyDescent="0.25">
      <c r="L38" s="1">
        <v>16.229192731154001</v>
      </c>
      <c r="M38" s="10">
        <f>AL8*$P$5</f>
        <v>63.504999999999995</v>
      </c>
      <c r="O38">
        <f t="shared" si="1"/>
        <v>0</v>
      </c>
      <c r="P38">
        <f t="shared" si="2"/>
        <v>0</v>
      </c>
    </row>
    <row r="39" spans="5:16" x14ac:dyDescent="0.25">
      <c r="L39" s="1">
        <v>18.740835033833203</v>
      </c>
      <c r="M39" s="10">
        <f>AM8*$P$5</f>
        <v>68.39</v>
      </c>
      <c r="O39">
        <f t="shared" si="1"/>
        <v>0</v>
      </c>
      <c r="P39">
        <f t="shared" si="2"/>
        <v>0</v>
      </c>
    </row>
    <row r="40" spans="5:16" x14ac:dyDescent="0.25">
      <c r="L40" s="1">
        <v>21.431841781650949</v>
      </c>
      <c r="M40" s="10">
        <f>AN8*$P$5</f>
        <v>73.274999999999991</v>
      </c>
      <c r="O40">
        <f t="shared" si="1"/>
        <v>0</v>
      </c>
      <c r="P40">
        <f t="shared" si="2"/>
        <v>0</v>
      </c>
    </row>
    <row r="41" spans="5:16" x14ac:dyDescent="0.25">
      <c r="L41" s="1">
        <v>24.302147183411684</v>
      </c>
      <c r="M41" s="10">
        <f>AO8*$P$5</f>
        <v>78.16</v>
      </c>
      <c r="O41">
        <f t="shared" si="1"/>
        <v>0</v>
      </c>
      <c r="P41">
        <f t="shared" si="2"/>
        <v>0</v>
      </c>
    </row>
    <row r="42" spans="5:16" x14ac:dyDescent="0.25">
      <c r="L42" s="1">
        <v>27.351693887283091</v>
      </c>
      <c r="M42" s="10">
        <f>AP8*$P$5</f>
        <v>83.045000000000002</v>
      </c>
      <c r="O42">
        <f t="shared" si="1"/>
        <v>0</v>
      </c>
      <c r="P42">
        <f t="shared" si="2"/>
        <v>0</v>
      </c>
    </row>
    <row r="43" spans="5:16" x14ac:dyDescent="0.25">
      <c r="L43" s="1">
        <v>30.580431455458296</v>
      </c>
      <c r="M43" s="10">
        <f>AQ8*$P$5</f>
        <v>87.929999999999993</v>
      </c>
      <c r="O43">
        <f t="shared" si="1"/>
        <v>0</v>
      </c>
      <c r="P43">
        <f t="shared" si="2"/>
        <v>0</v>
      </c>
    </row>
    <row r="44" spans="5:16" x14ac:dyDescent="0.25">
      <c r="L44" s="1">
        <v>33.988315185102991</v>
      </c>
      <c r="M44" s="10">
        <f>AR8*$P$5</f>
        <v>92.814999999999998</v>
      </c>
      <c r="O44">
        <f t="shared" si="1"/>
        <v>0</v>
      </c>
      <c r="P44">
        <f t="shared" si="2"/>
        <v>0</v>
      </c>
    </row>
    <row r="45" spans="5:16" x14ac:dyDescent="0.25">
      <c r="L45" s="1">
        <v>37.575305182715802</v>
      </c>
      <c r="M45" s="10">
        <f>AS8*$P$5</f>
        <v>97.699999999999989</v>
      </c>
      <c r="O45">
        <f t="shared" si="1"/>
        <v>0</v>
      </c>
      <c r="P45">
        <f t="shared" si="2"/>
        <v>0</v>
      </c>
    </row>
  </sheetData>
  <sheetProtection algorithmName="SHA-512" hashValue="zFZocYQTdZEZsBZCJZe9zqTj/pWmFcOYsNAYyz9gYJgVTqdLGZljZSjTJvEawSwg8YgqLnozo4c+lvbRrmhy/A==" saltValue="oWB6MYwI3xB/W/Is9Udzq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theme="6" tint="0.79998168889431442"/>
  </sheetPr>
  <dimension ref="A1:AS45"/>
  <sheetViews>
    <sheetView workbookViewId="0">
      <selection activeCell="J36" sqref="J36"/>
    </sheetView>
  </sheetViews>
  <sheetFormatPr baseColWidth="10" defaultColWidth="11.42578125" defaultRowHeight="15" x14ac:dyDescent="0.25"/>
  <cols>
    <col min="1" max="1" width="13.28515625" customWidth="1"/>
  </cols>
  <sheetData>
    <row r="1" spans="1:45" x14ac:dyDescent="0.25">
      <c r="A1" s="64"/>
      <c r="B1" s="64"/>
    </row>
    <row r="2" spans="1:45" x14ac:dyDescent="0.25">
      <c r="A2" s="64"/>
      <c r="B2" s="64"/>
      <c r="O2" s="1" t="s">
        <v>7</v>
      </c>
      <c r="P2" s="2">
        <f>IF(AND(CALCUL!$C$6='X '!B5,CALCUL!C5='X '!A1),32,0)</f>
        <v>0</v>
      </c>
    </row>
    <row r="3" spans="1:45" x14ac:dyDescent="0.25">
      <c r="A3" s="64"/>
      <c r="B3" s="64"/>
      <c r="E3" s="2" t="s">
        <v>78</v>
      </c>
      <c r="F3" s="2" t="s">
        <v>79</v>
      </c>
      <c r="G3" s="2" t="s">
        <v>77</v>
      </c>
      <c r="H3" s="65" t="s">
        <v>81</v>
      </c>
      <c r="I3" s="65" t="s">
        <v>83</v>
      </c>
      <c r="J3" s="65" t="s">
        <v>85</v>
      </c>
      <c r="O3" s="1" t="s">
        <v>4</v>
      </c>
      <c r="P3" s="2">
        <f>IF(P2&gt;0,CALCUL!$C$7,0)</f>
        <v>0</v>
      </c>
    </row>
    <row r="4" spans="1:45" x14ac:dyDescent="0.25">
      <c r="A4" s="1" t="s">
        <v>86</v>
      </c>
      <c r="B4" s="1" t="s">
        <v>15</v>
      </c>
      <c r="E4" s="2">
        <v>0.1</v>
      </c>
      <c r="F4" s="2">
        <v>3.2087172604453013E-2</v>
      </c>
      <c r="G4" s="1">
        <v>71.496250366969136</v>
      </c>
      <c r="H4" s="1">
        <v>0.23149155025793544</v>
      </c>
      <c r="I4" s="1">
        <v>2.9720786753648219E-5</v>
      </c>
      <c r="J4" s="1">
        <f>I4*100</f>
        <v>2.9720786753648218E-3</v>
      </c>
      <c r="O4" s="1" t="s">
        <v>1</v>
      </c>
      <c r="P4" s="2">
        <f>SUM(P13:P45)</f>
        <v>0</v>
      </c>
    </row>
    <row r="5" spans="1:45" x14ac:dyDescent="0.25">
      <c r="A5" s="1" t="s">
        <v>75</v>
      </c>
      <c r="B5" s="1">
        <v>33.200000000000003</v>
      </c>
      <c r="C5" t="s">
        <v>80</v>
      </c>
      <c r="E5" s="2">
        <v>0.2</v>
      </c>
      <c r="F5" s="2">
        <v>6.4174345208906025E-2</v>
      </c>
      <c r="G5" s="1">
        <v>142.99250073393827</v>
      </c>
      <c r="H5" s="1">
        <v>0.16609606299890728</v>
      </c>
      <c r="I5" s="1">
        <v>8.5299107695475311E-5</v>
      </c>
      <c r="J5" s="1">
        <f t="shared" ref="J5:J36" si="0">I5*100</f>
        <v>8.5299107695475315E-3</v>
      </c>
      <c r="O5" s="8" t="s">
        <v>8</v>
      </c>
      <c r="P5" s="9">
        <v>9.77</v>
      </c>
    </row>
    <row r="6" spans="1:45" x14ac:dyDescent="0.25">
      <c r="A6" s="1" t="s">
        <v>82</v>
      </c>
      <c r="B6" s="1">
        <v>1.4</v>
      </c>
      <c r="E6" s="2">
        <v>0.4</v>
      </c>
      <c r="F6" s="2">
        <v>0.12834869041781205</v>
      </c>
      <c r="G6" s="1">
        <v>285.98500146787654</v>
      </c>
      <c r="H6" s="1">
        <v>0.12681393459153859</v>
      </c>
      <c r="I6" s="1">
        <v>2.6050263368570701E-4</v>
      </c>
      <c r="J6" s="1">
        <f t="shared" si="0"/>
        <v>2.6050263368570702E-2</v>
      </c>
      <c r="K6" s="3"/>
    </row>
    <row r="7" spans="1:45" x14ac:dyDescent="0.25">
      <c r="A7" s="1" t="s">
        <v>76</v>
      </c>
      <c r="B7" s="1">
        <v>1.49E-5</v>
      </c>
      <c r="E7" s="2">
        <v>0.6</v>
      </c>
      <c r="F7" s="2">
        <v>0.19252303562671808</v>
      </c>
      <c r="G7" s="1">
        <v>428.97750220181479</v>
      </c>
      <c r="H7" s="1">
        <v>0.11130965314093594</v>
      </c>
      <c r="I7" s="1">
        <v>5.1447051347565311E-4</v>
      </c>
      <c r="J7" s="1">
        <f t="shared" si="0"/>
        <v>5.144705134756531E-2</v>
      </c>
      <c r="K7" s="1" t="s">
        <v>64</v>
      </c>
      <c r="L7" s="60">
        <v>0</v>
      </c>
      <c r="M7" s="1">
        <v>2.9720786753648218E-3</v>
      </c>
      <c r="N7" s="1">
        <v>8.5299107695475315E-3</v>
      </c>
      <c r="O7" s="1">
        <v>2.6050263368570702E-2</v>
      </c>
      <c r="P7" s="1">
        <v>5.144705134756531E-2</v>
      </c>
      <c r="Q7" s="1">
        <v>8.4368144477740367E-2</v>
      </c>
      <c r="R7" s="1">
        <v>0.12463262805864513</v>
      </c>
      <c r="S7" s="1">
        <v>0.1721302622721371</v>
      </c>
      <c r="T7" s="1">
        <v>0.22678706237748988</v>
      </c>
      <c r="U7" s="1">
        <v>0.28855011179525875</v>
      </c>
      <c r="V7" s="1">
        <v>0.35737979632646727</v>
      </c>
      <c r="W7" s="1">
        <v>0.43324541954717832</v>
      </c>
      <c r="X7" s="1">
        <v>0.51612254232879495</v>
      </c>
      <c r="Y7" s="1">
        <v>0.60599127704455558</v>
      </c>
      <c r="Z7" s="1">
        <v>0.70283514500027422</v>
      </c>
      <c r="AA7" s="1">
        <v>0.80664028335527527</v>
      </c>
      <c r="AB7" s="1">
        <v>0.91739487805472708</v>
      </c>
      <c r="AC7" s="1">
        <v>1.0350887480511599</v>
      </c>
      <c r="AD7" s="1">
        <v>1.1597130338069925</v>
      </c>
      <c r="AE7" s="1">
        <v>1.2912599595110184</v>
      </c>
      <c r="AF7" s="1">
        <v>1.4297226485577554</v>
      </c>
      <c r="AG7" s="1">
        <v>1.5750949782620551</v>
      </c>
      <c r="AH7" s="1">
        <v>1.96872080836011</v>
      </c>
      <c r="AI7" s="1">
        <v>2.4054268221888662</v>
      </c>
      <c r="AJ7" s="1">
        <v>2.8851558410379643</v>
      </c>
      <c r="AK7" s="1">
        <v>3.4078615392412832</v>
      </c>
      <c r="AL7" s="1">
        <v>3.9735056428047875</v>
      </c>
      <c r="AM7" s="1">
        <v>4.5820560109076798</v>
      </c>
      <c r="AN7" s="1">
        <v>5.2334852791380468</v>
      </c>
      <c r="AO7" s="1">
        <v>5.927769873626044</v>
      </c>
      <c r="AP7" s="1">
        <v>6.6648892778816471</v>
      </c>
      <c r="AQ7" s="1">
        <v>7.4448254765143398</v>
      </c>
      <c r="AR7" s="1">
        <v>8.2675625256963095</v>
      </c>
      <c r="AS7" s="1">
        <v>9.1330862163271096</v>
      </c>
    </row>
    <row r="8" spans="1:45" x14ac:dyDescent="0.25">
      <c r="A8" s="1" t="s">
        <v>87</v>
      </c>
      <c r="B8" s="1">
        <v>0.82799999999999996</v>
      </c>
      <c r="E8" s="2">
        <v>0.8</v>
      </c>
      <c r="F8" s="2">
        <v>0.2566973808356241</v>
      </c>
      <c r="G8" s="1">
        <v>571.97000293575309</v>
      </c>
      <c r="H8" s="1">
        <v>0.10267704594800676</v>
      </c>
      <c r="I8" s="1">
        <v>8.436814447774037E-4</v>
      </c>
      <c r="J8" s="1">
        <f t="shared" si="0"/>
        <v>8.4368144477740367E-2</v>
      </c>
      <c r="K8" s="11" t="s">
        <v>57</v>
      </c>
      <c r="L8" s="2">
        <v>0</v>
      </c>
      <c r="M8" s="2">
        <v>0.1</v>
      </c>
      <c r="N8" s="2">
        <v>0.2</v>
      </c>
      <c r="O8" s="2">
        <v>0.4</v>
      </c>
      <c r="P8" s="2">
        <v>0.6</v>
      </c>
      <c r="Q8" s="2">
        <v>0.8</v>
      </c>
      <c r="R8" s="2">
        <v>1</v>
      </c>
      <c r="S8" s="2">
        <v>1.2</v>
      </c>
      <c r="T8" s="2">
        <v>1.4</v>
      </c>
      <c r="U8" s="2">
        <v>1.6</v>
      </c>
      <c r="V8" s="2">
        <v>1.8</v>
      </c>
      <c r="W8" s="2">
        <v>2</v>
      </c>
      <c r="X8" s="2">
        <v>2.2000000000000002</v>
      </c>
      <c r="Y8" s="2">
        <v>2.4</v>
      </c>
      <c r="Z8" s="63">
        <v>2.6</v>
      </c>
      <c r="AA8" s="63">
        <v>2.8</v>
      </c>
      <c r="AB8" s="63">
        <v>3</v>
      </c>
      <c r="AC8" s="63">
        <v>3.2</v>
      </c>
      <c r="AD8" s="63">
        <v>3.4</v>
      </c>
      <c r="AE8" s="63">
        <v>3.6</v>
      </c>
      <c r="AF8" s="63">
        <v>3.8</v>
      </c>
      <c r="AG8" s="63">
        <v>4</v>
      </c>
      <c r="AH8" s="63">
        <v>4.5</v>
      </c>
      <c r="AI8" s="63">
        <v>5</v>
      </c>
      <c r="AJ8" s="63">
        <v>5.5</v>
      </c>
      <c r="AK8" s="63">
        <v>6</v>
      </c>
      <c r="AL8" s="63">
        <v>6.5</v>
      </c>
      <c r="AM8" s="63">
        <v>7</v>
      </c>
      <c r="AN8" s="63">
        <v>7.5</v>
      </c>
      <c r="AO8" s="63">
        <v>8</v>
      </c>
      <c r="AP8" s="63">
        <v>8.5</v>
      </c>
      <c r="AQ8" s="63">
        <v>9</v>
      </c>
      <c r="AR8" s="1">
        <v>9.5</v>
      </c>
      <c r="AS8" s="1">
        <v>10</v>
      </c>
    </row>
    <row r="9" spans="1:45" x14ac:dyDescent="0.25">
      <c r="A9" s="64"/>
      <c r="B9" s="64"/>
      <c r="E9" s="2">
        <v>1</v>
      </c>
      <c r="F9" s="2">
        <v>0.32087172604453013</v>
      </c>
      <c r="G9" s="1">
        <v>714.96250366969139</v>
      </c>
      <c r="H9" s="1">
        <v>9.707482012896218E-2</v>
      </c>
      <c r="I9" s="1">
        <v>1.2463262805864513E-3</v>
      </c>
      <c r="J9" s="1">
        <f t="shared" si="0"/>
        <v>0.12463262805864513</v>
      </c>
      <c r="K9" s="3"/>
    </row>
    <row r="10" spans="1:45" x14ac:dyDescent="0.25">
      <c r="A10" s="64"/>
      <c r="B10" s="64"/>
      <c r="E10" s="2">
        <v>1.2</v>
      </c>
      <c r="F10" s="2">
        <v>0.38504607125343615</v>
      </c>
      <c r="G10" s="1">
        <v>857.95500440362957</v>
      </c>
      <c r="H10" s="1">
        <v>9.3104265874882963E-2</v>
      </c>
      <c r="I10" s="1">
        <v>1.7213026227213709E-3</v>
      </c>
      <c r="J10" s="1">
        <f t="shared" si="0"/>
        <v>0.1721302622721371</v>
      </c>
      <c r="K10" s="3"/>
    </row>
    <row r="11" spans="1:45" x14ac:dyDescent="0.25">
      <c r="A11" s="64"/>
      <c r="B11" s="64"/>
      <c r="E11" s="2">
        <v>1.4</v>
      </c>
      <c r="F11" s="2">
        <v>0.44922041646234218</v>
      </c>
      <c r="G11" s="1">
        <v>1000.9475051375679</v>
      </c>
      <c r="H11" s="1">
        <v>9.012329173230503E-2</v>
      </c>
      <c r="I11" s="1">
        <v>2.2678706237748989E-3</v>
      </c>
      <c r="J11" s="1">
        <f t="shared" si="0"/>
        <v>0.22678706237748988</v>
      </c>
      <c r="K11" s="4"/>
      <c r="L11" s="2" t="s">
        <v>1</v>
      </c>
      <c r="M11" s="2" t="s">
        <v>2</v>
      </c>
      <c r="P11" t="s">
        <v>1</v>
      </c>
    </row>
    <row r="12" spans="1:45" x14ac:dyDescent="0.25">
      <c r="A12" s="64"/>
      <c r="B12" s="64"/>
      <c r="E12" s="2">
        <v>1.6</v>
      </c>
      <c r="F12" s="2">
        <v>0.5133947616712482</v>
      </c>
      <c r="G12" s="1">
        <v>1143.9400058715062</v>
      </c>
      <c r="H12" s="1">
        <v>8.7792238618336446E-2</v>
      </c>
      <c r="I12" s="1">
        <v>2.8855011179525873E-3</v>
      </c>
      <c r="J12" s="1">
        <f t="shared" si="0"/>
        <v>0.28855011179525875</v>
      </c>
      <c r="K12" s="4"/>
      <c r="L12" s="60">
        <v>0</v>
      </c>
      <c r="M12" s="10">
        <f>L8*$F$4</f>
        <v>0</v>
      </c>
      <c r="O12">
        <f>IF(P3&lt;M12,"Diminuer le DN",0)</f>
        <v>0</v>
      </c>
    </row>
    <row r="13" spans="1:45" x14ac:dyDescent="0.25">
      <c r="A13" s="64"/>
      <c r="B13" s="64"/>
      <c r="E13" s="2">
        <v>1.8</v>
      </c>
      <c r="F13" s="2">
        <v>0.57756910688015428</v>
      </c>
      <c r="G13" s="1">
        <v>1286.9325066054444</v>
      </c>
      <c r="H13" s="1">
        <v>8.5913186744029299E-2</v>
      </c>
      <c r="I13" s="1">
        <v>3.5737979632646725E-3</v>
      </c>
      <c r="J13" s="1">
        <f t="shared" si="0"/>
        <v>0.35737979632646727</v>
      </c>
      <c r="K13" s="4"/>
      <c r="L13" s="1">
        <v>2.9720786753648218E-3</v>
      </c>
      <c r="M13" s="10">
        <f>E4*$P$5</f>
        <v>0.97699999999999998</v>
      </c>
      <c r="O13">
        <f>IF(M13&gt;$P$3,$P$3,0)</f>
        <v>0</v>
      </c>
      <c r="P13">
        <f>IF(O13&gt;O12,((($P$3-M12)/(M13-M12))*(L13-L12))+L12,0)</f>
        <v>0</v>
      </c>
    </row>
    <row r="14" spans="1:45" x14ac:dyDescent="0.25">
      <c r="A14" s="64"/>
      <c r="B14" s="64"/>
      <c r="E14" s="2">
        <v>2</v>
      </c>
      <c r="F14" s="2">
        <v>0.64174345208906025</v>
      </c>
      <c r="G14" s="1">
        <v>1429.9250073393828</v>
      </c>
      <c r="H14" s="1">
        <v>8.4362381322909505E-2</v>
      </c>
      <c r="I14" s="1">
        <v>4.3324541954717832E-3</v>
      </c>
      <c r="J14" s="1">
        <f t="shared" si="0"/>
        <v>0.43324541954717832</v>
      </c>
      <c r="K14" s="4"/>
      <c r="L14" s="1">
        <v>8.5299107695475315E-3</v>
      </c>
      <c r="M14" s="10">
        <f t="shared" ref="M14:M45" si="1">E5*$P$5</f>
        <v>1.954</v>
      </c>
      <c r="O14">
        <f t="shared" ref="O14:O45" si="2">IF(M14&gt;$P$3,$P$3,0)</f>
        <v>0</v>
      </c>
      <c r="P14">
        <f t="shared" ref="P14:P45" si="3">IF(O14&gt;O13,((($P$3-M13)/(M14-M13))*(L14-L13))+L13,0)</f>
        <v>0</v>
      </c>
    </row>
    <row r="15" spans="1:45" x14ac:dyDescent="0.25">
      <c r="A15" s="64"/>
      <c r="B15" s="64"/>
      <c r="E15" s="2">
        <v>2.2000000000000002</v>
      </c>
      <c r="F15" s="2">
        <v>0.70591779729796633</v>
      </c>
      <c r="G15" s="1">
        <v>1572.9175080733212</v>
      </c>
      <c r="H15" s="1">
        <v>8.3058160382107657E-2</v>
      </c>
      <c r="I15" s="1">
        <v>5.16122542328795E-3</v>
      </c>
      <c r="J15" s="1">
        <f t="shared" si="0"/>
        <v>0.51612254232879495</v>
      </c>
      <c r="K15" s="4"/>
      <c r="L15" s="1">
        <v>2.6050263368570702E-2</v>
      </c>
      <c r="M15" s="10">
        <f t="shared" si="1"/>
        <v>3.9079999999999999</v>
      </c>
      <c r="O15">
        <f t="shared" si="2"/>
        <v>0</v>
      </c>
      <c r="P15">
        <f t="shared" si="3"/>
        <v>0</v>
      </c>
    </row>
    <row r="16" spans="1:45" x14ac:dyDescent="0.25">
      <c r="A16" s="64"/>
      <c r="B16" s="64"/>
      <c r="E16" s="2">
        <v>2.4</v>
      </c>
      <c r="F16" s="2">
        <v>0.7700921425068723</v>
      </c>
      <c r="G16" s="1">
        <v>1715.9100088072591</v>
      </c>
      <c r="H16" s="1">
        <v>8.1944296475037953E-2</v>
      </c>
      <c r="I16" s="1">
        <v>6.0599127704455561E-3</v>
      </c>
      <c r="J16" s="1">
        <f t="shared" si="0"/>
        <v>0.60599127704455558</v>
      </c>
      <c r="K16" s="4"/>
      <c r="L16" s="1">
        <v>5.144705134756531E-2</v>
      </c>
      <c r="M16" s="10">
        <f t="shared" si="1"/>
        <v>5.8619999999999992</v>
      </c>
      <c r="O16">
        <f t="shared" si="2"/>
        <v>0</v>
      </c>
      <c r="P16">
        <f t="shared" si="3"/>
        <v>0</v>
      </c>
    </row>
    <row r="17" spans="1:16" x14ac:dyDescent="0.25">
      <c r="A17" s="64"/>
      <c r="B17" s="64"/>
      <c r="E17" s="63">
        <v>2.6</v>
      </c>
      <c r="F17" s="63">
        <v>0.83426648771577838</v>
      </c>
      <c r="G17" s="62">
        <v>1858.9025095411976</v>
      </c>
      <c r="H17" s="62">
        <v>8.0980716653845236E-2</v>
      </c>
      <c r="I17" s="62">
        <v>7.0283514500027421E-3</v>
      </c>
      <c r="J17" s="1">
        <f t="shared" si="0"/>
        <v>0.70283514500027422</v>
      </c>
      <c r="K17" s="4"/>
      <c r="L17" s="1">
        <v>8.4368144477740367E-2</v>
      </c>
      <c r="M17" s="10">
        <f t="shared" si="1"/>
        <v>7.8159999999999998</v>
      </c>
      <c r="O17">
        <f t="shared" si="2"/>
        <v>0</v>
      </c>
      <c r="P17">
        <f t="shared" si="3"/>
        <v>0</v>
      </c>
    </row>
    <row r="18" spans="1:16" x14ac:dyDescent="0.25">
      <c r="A18" s="64"/>
      <c r="B18" s="64"/>
      <c r="E18" s="63">
        <v>2.8</v>
      </c>
      <c r="F18" s="63">
        <v>0.89844083292468435</v>
      </c>
      <c r="G18" s="62">
        <v>2001.8950102751357</v>
      </c>
      <c r="H18" s="62">
        <v>8.0138034350093881E-2</v>
      </c>
      <c r="I18" s="62">
        <v>8.0664028335527532E-3</v>
      </c>
      <c r="J18" s="1">
        <f t="shared" si="0"/>
        <v>0.80664028335527527</v>
      </c>
      <c r="K18" s="4"/>
      <c r="L18" s="1">
        <v>0.12463262805864513</v>
      </c>
      <c r="M18" s="10">
        <f t="shared" si="1"/>
        <v>9.77</v>
      </c>
      <c r="O18">
        <f t="shared" si="2"/>
        <v>0</v>
      </c>
      <c r="P18">
        <f t="shared" si="3"/>
        <v>0</v>
      </c>
    </row>
    <row r="19" spans="1:16" x14ac:dyDescent="0.25">
      <c r="A19" s="64"/>
      <c r="B19" s="64"/>
      <c r="E19" s="63">
        <v>3</v>
      </c>
      <c r="F19" s="63">
        <v>0.96261517813359043</v>
      </c>
      <c r="G19" s="62">
        <v>2144.8875110090739</v>
      </c>
      <c r="H19" s="62">
        <v>7.9394175560948133E-2</v>
      </c>
      <c r="I19" s="62">
        <v>9.1739487805472704E-3</v>
      </c>
      <c r="J19" s="1">
        <f t="shared" si="0"/>
        <v>0.91739487805472708</v>
      </c>
      <c r="K19" s="4"/>
      <c r="L19" s="1">
        <v>0.1721302622721371</v>
      </c>
      <c r="M19" s="10">
        <f t="shared" si="1"/>
        <v>11.723999999999998</v>
      </c>
      <c r="O19">
        <f t="shared" si="2"/>
        <v>0</v>
      </c>
      <c r="P19">
        <f t="shared" si="3"/>
        <v>0</v>
      </c>
    </row>
    <row r="20" spans="1:16" x14ac:dyDescent="0.25">
      <c r="A20" s="64"/>
      <c r="B20" s="64"/>
      <c r="E20" s="63">
        <v>3.2</v>
      </c>
      <c r="F20" s="63">
        <v>1.0267895233424964</v>
      </c>
      <c r="G20" s="62">
        <v>2287.8800117430123</v>
      </c>
      <c r="H20" s="62">
        <v>7.873221551941513E-2</v>
      </c>
      <c r="I20" s="62">
        <v>1.0350887480511599E-2</v>
      </c>
      <c r="J20" s="1">
        <f t="shared" si="0"/>
        <v>1.0350887480511599</v>
      </c>
      <c r="K20" s="4"/>
      <c r="L20" s="1">
        <v>0.22678706237748988</v>
      </c>
      <c r="M20" s="10">
        <f t="shared" si="1"/>
        <v>13.677999999999999</v>
      </c>
      <c r="O20">
        <f t="shared" si="2"/>
        <v>0</v>
      </c>
      <c r="P20">
        <f t="shared" si="3"/>
        <v>0</v>
      </c>
    </row>
    <row r="21" spans="1:16" x14ac:dyDescent="0.25">
      <c r="A21" s="64"/>
      <c r="B21" s="64"/>
      <c r="E21" s="63">
        <v>3.4</v>
      </c>
      <c r="F21" s="63">
        <v>1.0909638685514025</v>
      </c>
      <c r="G21" s="62">
        <v>2430.8725124769503</v>
      </c>
      <c r="H21" s="62">
        <v>7.8138945443839286E-2</v>
      </c>
      <c r="I21" s="62">
        <v>1.1597130338069925E-2</v>
      </c>
      <c r="J21" s="1">
        <f t="shared" si="0"/>
        <v>1.1597130338069925</v>
      </c>
      <c r="K21" s="4"/>
      <c r="L21" s="1">
        <v>0.28855011179525875</v>
      </c>
      <c r="M21" s="10">
        <f t="shared" si="1"/>
        <v>15.632</v>
      </c>
      <c r="O21">
        <f t="shared" si="2"/>
        <v>0</v>
      </c>
      <c r="P21">
        <f t="shared" si="3"/>
        <v>0</v>
      </c>
    </row>
    <row r="22" spans="1:16" x14ac:dyDescent="0.25">
      <c r="A22" s="64"/>
      <c r="B22" s="64"/>
      <c r="E22" s="63">
        <v>3.6</v>
      </c>
      <c r="F22" s="63">
        <v>1.1551382137603086</v>
      </c>
      <c r="G22" s="62">
        <v>2573.8650132108887</v>
      </c>
      <c r="H22" s="62">
        <v>7.7603895895123079E-2</v>
      </c>
      <c r="I22" s="62">
        <v>1.2912599595110184E-2</v>
      </c>
      <c r="J22" s="1">
        <f t="shared" si="0"/>
        <v>1.2912599595110184</v>
      </c>
      <c r="K22" s="4"/>
      <c r="L22" s="1">
        <v>0.35737979632646727</v>
      </c>
      <c r="M22" s="10">
        <f t="shared" si="1"/>
        <v>17.585999999999999</v>
      </c>
      <c r="O22">
        <f t="shared" si="2"/>
        <v>0</v>
      </c>
      <c r="P22">
        <f t="shared" si="3"/>
        <v>0</v>
      </c>
    </row>
    <row r="23" spans="1:16" x14ac:dyDescent="0.25">
      <c r="A23" s="64"/>
      <c r="B23" s="64"/>
      <c r="E23" s="63">
        <v>3.8</v>
      </c>
      <c r="F23" s="63">
        <v>1.2193125589692144</v>
      </c>
      <c r="G23" s="62">
        <v>2716.8575139448267</v>
      </c>
      <c r="H23" s="62">
        <v>7.7118654794007757E-2</v>
      </c>
      <c r="I23" s="62">
        <v>1.4297226485577554E-2</v>
      </c>
      <c r="J23" s="1">
        <f t="shared" si="0"/>
        <v>1.4297226485577554</v>
      </c>
      <c r="K23" s="4"/>
      <c r="L23" s="1">
        <v>0.43324541954717832</v>
      </c>
      <c r="M23" s="10">
        <f t="shared" si="1"/>
        <v>19.54</v>
      </c>
      <c r="O23">
        <f t="shared" si="2"/>
        <v>0</v>
      </c>
      <c r="P23">
        <f t="shared" si="3"/>
        <v>0</v>
      </c>
    </row>
    <row r="24" spans="1:16" x14ac:dyDescent="0.25">
      <c r="A24" s="64"/>
      <c r="B24" s="64"/>
      <c r="E24" s="63">
        <v>4</v>
      </c>
      <c r="F24" s="63">
        <v>1.2834869041781205</v>
      </c>
      <c r="G24" s="62">
        <v>2859.8500146787655</v>
      </c>
      <c r="H24" s="62">
        <v>7.6676380857543899E-2</v>
      </c>
      <c r="I24" s="62">
        <v>1.5750949782620552E-2</v>
      </c>
      <c r="J24" s="1">
        <f t="shared" si="0"/>
        <v>1.5750949782620551</v>
      </c>
      <c r="K24" s="4"/>
      <c r="L24" s="1">
        <v>0.51612254232879495</v>
      </c>
      <c r="M24" s="10">
        <f t="shared" si="1"/>
        <v>21.494</v>
      </c>
      <c r="O24">
        <f t="shared" si="2"/>
        <v>0</v>
      </c>
      <c r="P24">
        <f t="shared" si="3"/>
        <v>0</v>
      </c>
    </row>
    <row r="25" spans="1:16" x14ac:dyDescent="0.25">
      <c r="A25" s="64"/>
      <c r="B25" s="64"/>
      <c r="E25" s="63">
        <v>4.5</v>
      </c>
      <c r="F25" s="63">
        <v>1.4439227672003856</v>
      </c>
      <c r="G25" s="62">
        <v>3217.3312665136109</v>
      </c>
      <c r="H25" s="62">
        <v>7.5724069550250489E-2</v>
      </c>
      <c r="I25" s="62">
        <v>1.9687208083601099E-2</v>
      </c>
      <c r="J25" s="1">
        <f t="shared" si="0"/>
        <v>1.96872080836011</v>
      </c>
      <c r="K25" s="4"/>
      <c r="L25" s="1">
        <v>0.60599127704455558</v>
      </c>
      <c r="M25" s="10">
        <f t="shared" si="1"/>
        <v>23.447999999999997</v>
      </c>
      <c r="O25">
        <f t="shared" si="2"/>
        <v>0</v>
      </c>
      <c r="P25">
        <f t="shared" si="3"/>
        <v>0</v>
      </c>
    </row>
    <row r="26" spans="1:16" x14ac:dyDescent="0.25">
      <c r="A26" s="64"/>
      <c r="B26" s="64"/>
      <c r="E26" s="63">
        <v>5</v>
      </c>
      <c r="F26" s="63">
        <v>1.6043586302226507</v>
      </c>
      <c r="G26" s="62">
        <v>3574.8125183484567</v>
      </c>
      <c r="H26" s="62">
        <v>7.4942293919210382E-2</v>
      </c>
      <c r="I26" s="62">
        <v>2.405426822188866E-2</v>
      </c>
      <c r="J26" s="1">
        <f t="shared" si="0"/>
        <v>2.4054268221888662</v>
      </c>
      <c r="K26" s="4"/>
      <c r="L26" s="1">
        <v>0.70283514500027422</v>
      </c>
      <c r="M26" s="10">
        <f t="shared" si="1"/>
        <v>25.402000000000001</v>
      </c>
      <c r="O26">
        <f t="shared" si="2"/>
        <v>0</v>
      </c>
      <c r="P26">
        <f t="shared" si="3"/>
        <v>0</v>
      </c>
    </row>
    <row r="27" spans="1:16" x14ac:dyDescent="0.25">
      <c r="A27" s="64"/>
      <c r="B27" s="64"/>
      <c r="E27" s="63">
        <v>5.5</v>
      </c>
      <c r="F27" s="63">
        <v>1.7647944932449158</v>
      </c>
      <c r="G27" s="62">
        <v>3932.2937701833025</v>
      </c>
      <c r="H27" s="62">
        <v>7.4288012452560989E-2</v>
      </c>
      <c r="I27" s="62">
        <v>2.8851558410379643E-2</v>
      </c>
      <c r="J27" s="1">
        <f t="shared" si="0"/>
        <v>2.8851558410379643</v>
      </c>
      <c r="K27" s="4"/>
      <c r="L27" s="1">
        <v>0.80664028335527527</v>
      </c>
      <c r="M27" s="10">
        <f t="shared" si="1"/>
        <v>27.355999999999998</v>
      </c>
      <c r="O27">
        <f t="shared" si="2"/>
        <v>0</v>
      </c>
      <c r="P27">
        <f t="shared" si="3"/>
        <v>0</v>
      </c>
    </row>
    <row r="28" spans="1:16" x14ac:dyDescent="0.25">
      <c r="A28" s="64"/>
      <c r="B28" s="64"/>
      <c r="E28" s="63">
        <v>6</v>
      </c>
      <c r="F28" s="63">
        <v>1.9252303562671809</v>
      </c>
      <c r="G28" s="62">
        <v>4289.7750220181479</v>
      </c>
      <c r="H28" s="62">
        <v>7.3731705889735988E-2</v>
      </c>
      <c r="I28" s="62">
        <v>3.4078615392412831E-2</v>
      </c>
      <c r="J28" s="1">
        <f t="shared" si="0"/>
        <v>3.4078615392412832</v>
      </c>
      <c r="K28" s="4"/>
      <c r="L28" s="1">
        <v>0.91739487805472708</v>
      </c>
      <c r="M28" s="10">
        <f t="shared" si="1"/>
        <v>29.31</v>
      </c>
      <c r="O28">
        <f t="shared" si="2"/>
        <v>0</v>
      </c>
      <c r="P28">
        <f t="shared" si="3"/>
        <v>0</v>
      </c>
    </row>
    <row r="29" spans="1:16" x14ac:dyDescent="0.25">
      <c r="A29" s="64"/>
      <c r="B29" s="64"/>
      <c r="E29" s="63">
        <v>6.5</v>
      </c>
      <c r="F29" s="63">
        <v>2.085666219289446</v>
      </c>
      <c r="G29" s="62">
        <v>4647.2562738529941</v>
      </c>
      <c r="H29" s="62">
        <v>7.3252417582459761E-2</v>
      </c>
      <c r="I29" s="62">
        <v>3.9735056428047873E-2</v>
      </c>
      <c r="J29" s="1">
        <f t="shared" si="0"/>
        <v>3.9735056428047875</v>
      </c>
      <c r="L29" s="1">
        <v>1.0350887480511599</v>
      </c>
      <c r="M29" s="10">
        <f t="shared" si="1"/>
        <v>31.263999999999999</v>
      </c>
      <c r="O29">
        <f t="shared" si="2"/>
        <v>0</v>
      </c>
      <c r="P29">
        <f t="shared" si="3"/>
        <v>0</v>
      </c>
    </row>
    <row r="30" spans="1:16" x14ac:dyDescent="0.25">
      <c r="E30" s="63">
        <v>7</v>
      </c>
      <c r="F30" s="63">
        <v>2.2461020823117108</v>
      </c>
      <c r="G30" s="62">
        <v>5004.7375256878395</v>
      </c>
      <c r="H30" s="62">
        <v>7.2834837450724471E-2</v>
      </c>
      <c r="I30" s="62">
        <v>4.5820560109076799E-2</v>
      </c>
      <c r="J30" s="1">
        <f t="shared" si="0"/>
        <v>4.5820560109076798</v>
      </c>
      <c r="L30" s="1">
        <v>1.1597130338069925</v>
      </c>
      <c r="M30" s="10">
        <f t="shared" si="1"/>
        <v>33.217999999999996</v>
      </c>
      <c r="O30">
        <f t="shared" si="2"/>
        <v>0</v>
      </c>
      <c r="P30">
        <f t="shared" si="3"/>
        <v>0</v>
      </c>
    </row>
    <row r="31" spans="1:16" x14ac:dyDescent="0.25">
      <c r="E31" s="63">
        <v>7.5</v>
      </c>
      <c r="F31" s="63">
        <v>2.4065379453339761</v>
      </c>
      <c r="G31" s="62">
        <v>5362.2187775226857</v>
      </c>
      <c r="H31" s="62">
        <v>7.2467507109449852E-2</v>
      </c>
      <c r="I31" s="62">
        <v>5.2334852791380469E-2</v>
      </c>
      <c r="J31" s="1">
        <f t="shared" si="0"/>
        <v>5.2334852791380468</v>
      </c>
      <c r="L31" s="1">
        <v>1.2912599595110184</v>
      </c>
      <c r="M31" s="10">
        <f t="shared" si="1"/>
        <v>35.171999999999997</v>
      </c>
      <c r="O31">
        <f t="shared" si="2"/>
        <v>0</v>
      </c>
      <c r="P31">
        <f t="shared" si="3"/>
        <v>0</v>
      </c>
    </row>
    <row r="32" spans="1:16" x14ac:dyDescent="0.25">
      <c r="E32" s="63">
        <v>8</v>
      </c>
      <c r="F32" s="63">
        <v>2.566973808356241</v>
      </c>
      <c r="G32" s="62">
        <v>5719.7000293575311</v>
      </c>
      <c r="H32" s="62">
        <v>7.2141671889453043E-2</v>
      </c>
      <c r="I32" s="62">
        <v>5.9277698736260438E-2</v>
      </c>
      <c r="J32" s="1">
        <f t="shared" si="0"/>
        <v>5.927769873626044</v>
      </c>
      <c r="L32" s="1">
        <v>1.4297226485577554</v>
      </c>
      <c r="M32" s="10">
        <f t="shared" si="1"/>
        <v>37.125999999999998</v>
      </c>
      <c r="O32">
        <f t="shared" si="2"/>
        <v>0</v>
      </c>
      <c r="P32">
        <f t="shared" si="3"/>
        <v>0</v>
      </c>
    </row>
    <row r="33" spans="5:16" x14ac:dyDescent="0.25">
      <c r="E33" s="63">
        <v>8.5</v>
      </c>
      <c r="F33" s="63">
        <v>2.7274096713785063</v>
      </c>
      <c r="G33" s="62">
        <v>6077.1812811923764</v>
      </c>
      <c r="H33" s="62">
        <v>7.1850522257428912E-2</v>
      </c>
      <c r="I33" s="62">
        <v>6.6648892778816471E-2</v>
      </c>
      <c r="J33" s="1">
        <f t="shared" si="0"/>
        <v>6.6648892778816471</v>
      </c>
      <c r="L33" s="1">
        <v>1.5750949782620551</v>
      </c>
      <c r="M33" s="10">
        <f t="shared" si="1"/>
        <v>39.08</v>
      </c>
      <c r="O33">
        <f t="shared" si="2"/>
        <v>0</v>
      </c>
      <c r="P33">
        <f t="shared" si="3"/>
        <v>0</v>
      </c>
    </row>
    <row r="34" spans="5:16" x14ac:dyDescent="0.25">
      <c r="E34" s="63">
        <v>9</v>
      </c>
      <c r="F34" s="63">
        <v>2.8878455344007712</v>
      </c>
      <c r="G34" s="62">
        <v>6434.6625330272218</v>
      </c>
      <c r="H34" s="62">
        <v>7.158867826497943E-2</v>
      </c>
      <c r="I34" s="62">
        <v>7.4448254765143398E-2</v>
      </c>
      <c r="J34" s="1">
        <f t="shared" si="0"/>
        <v>7.4448254765143398</v>
      </c>
      <c r="L34" s="1">
        <v>1.96872080836011</v>
      </c>
      <c r="M34" s="10">
        <f t="shared" si="1"/>
        <v>43.964999999999996</v>
      </c>
      <c r="O34">
        <f t="shared" si="2"/>
        <v>0</v>
      </c>
      <c r="P34">
        <f t="shared" si="3"/>
        <v>0</v>
      </c>
    </row>
    <row r="35" spans="5:16" x14ac:dyDescent="0.25">
      <c r="E35" s="1">
        <v>9.5</v>
      </c>
      <c r="F35" s="1">
        <v>3.0482813974230361</v>
      </c>
      <c r="G35" s="1">
        <v>6792.1437848620672</v>
      </c>
      <c r="H35" s="1">
        <v>7.1351830488266085E-2</v>
      </c>
      <c r="I35" s="1">
        <v>8.2675625256963092E-2</v>
      </c>
      <c r="J35" s="1">
        <f t="shared" si="0"/>
        <v>8.2675625256963095</v>
      </c>
      <c r="L35" s="1">
        <v>2.4054268221888662</v>
      </c>
      <c r="M35" s="10">
        <f t="shared" si="1"/>
        <v>48.849999999999994</v>
      </c>
      <c r="O35">
        <f t="shared" si="2"/>
        <v>0</v>
      </c>
      <c r="P35">
        <f t="shared" si="3"/>
        <v>0</v>
      </c>
    </row>
    <row r="36" spans="5:16" x14ac:dyDescent="0.25">
      <c r="E36" s="1">
        <v>10</v>
      </c>
      <c r="F36" s="1">
        <v>3.2087172604453014</v>
      </c>
      <c r="G36" s="1">
        <v>7149.6250366969134</v>
      </c>
      <c r="H36" s="1">
        <v>7.113648452113816E-2</v>
      </c>
      <c r="I36" s="1">
        <v>9.1330862163271104E-2</v>
      </c>
      <c r="J36" s="1">
        <f t="shared" si="0"/>
        <v>9.1330862163271096</v>
      </c>
      <c r="L36" s="1">
        <v>2.8851558410379643</v>
      </c>
      <c r="M36" s="10">
        <f t="shared" si="1"/>
        <v>53.734999999999999</v>
      </c>
      <c r="O36">
        <f t="shared" si="2"/>
        <v>0</v>
      </c>
      <c r="P36">
        <f t="shared" si="3"/>
        <v>0</v>
      </c>
    </row>
    <row r="37" spans="5:16" x14ac:dyDescent="0.25">
      <c r="L37" s="1">
        <v>3.4078615392412832</v>
      </c>
      <c r="M37" s="10">
        <f t="shared" si="1"/>
        <v>58.62</v>
      </c>
      <c r="O37">
        <f t="shared" si="2"/>
        <v>0</v>
      </c>
      <c r="P37">
        <f t="shared" si="3"/>
        <v>0</v>
      </c>
    </row>
    <row r="38" spans="5:16" x14ac:dyDescent="0.25">
      <c r="L38" s="1">
        <v>3.9735056428047875</v>
      </c>
      <c r="M38" s="10">
        <f t="shared" si="1"/>
        <v>63.504999999999995</v>
      </c>
      <c r="O38">
        <f t="shared" si="2"/>
        <v>0</v>
      </c>
      <c r="P38">
        <f t="shared" si="3"/>
        <v>0</v>
      </c>
    </row>
    <row r="39" spans="5:16" x14ac:dyDescent="0.25">
      <c r="L39" s="1">
        <v>4.5820560109076798</v>
      </c>
      <c r="M39" s="10">
        <f t="shared" si="1"/>
        <v>68.39</v>
      </c>
      <c r="O39">
        <f t="shared" si="2"/>
        <v>0</v>
      </c>
      <c r="P39">
        <f t="shared" si="3"/>
        <v>0</v>
      </c>
    </row>
    <row r="40" spans="5:16" x14ac:dyDescent="0.25">
      <c r="L40" s="1">
        <v>5.2334852791380468</v>
      </c>
      <c r="M40" s="10">
        <f t="shared" si="1"/>
        <v>73.274999999999991</v>
      </c>
      <c r="O40">
        <f t="shared" si="2"/>
        <v>0</v>
      </c>
      <c r="P40">
        <f t="shared" si="3"/>
        <v>0</v>
      </c>
    </row>
    <row r="41" spans="5:16" x14ac:dyDescent="0.25">
      <c r="L41" s="1">
        <v>5.927769873626044</v>
      </c>
      <c r="M41" s="10">
        <f t="shared" si="1"/>
        <v>78.16</v>
      </c>
      <c r="O41">
        <f t="shared" si="2"/>
        <v>0</v>
      </c>
      <c r="P41">
        <f t="shared" si="3"/>
        <v>0</v>
      </c>
    </row>
    <row r="42" spans="5:16" x14ac:dyDescent="0.25">
      <c r="L42" s="1">
        <v>6.6648892778816471</v>
      </c>
      <c r="M42" s="10">
        <f t="shared" si="1"/>
        <v>83.045000000000002</v>
      </c>
      <c r="O42">
        <f t="shared" si="2"/>
        <v>0</v>
      </c>
      <c r="P42">
        <f t="shared" si="3"/>
        <v>0</v>
      </c>
    </row>
    <row r="43" spans="5:16" x14ac:dyDescent="0.25">
      <c r="L43" s="1">
        <v>7.4448254765143398</v>
      </c>
      <c r="M43" s="10">
        <f t="shared" si="1"/>
        <v>87.929999999999993</v>
      </c>
      <c r="O43">
        <f t="shared" si="2"/>
        <v>0</v>
      </c>
      <c r="P43">
        <f t="shared" si="3"/>
        <v>0</v>
      </c>
    </row>
    <row r="44" spans="5:16" x14ac:dyDescent="0.25">
      <c r="L44" s="1">
        <v>8.2675625256963095</v>
      </c>
      <c r="M44" s="10">
        <f t="shared" si="1"/>
        <v>92.814999999999998</v>
      </c>
      <c r="O44">
        <f t="shared" si="2"/>
        <v>0</v>
      </c>
      <c r="P44">
        <f t="shared" si="3"/>
        <v>0</v>
      </c>
    </row>
    <row r="45" spans="5:16" x14ac:dyDescent="0.25">
      <c r="L45" s="1">
        <v>9.1330862163271096</v>
      </c>
      <c r="M45" s="10">
        <f t="shared" si="1"/>
        <v>97.699999999999989</v>
      </c>
      <c r="O45">
        <f t="shared" si="2"/>
        <v>0</v>
      </c>
      <c r="P45">
        <f t="shared" si="3"/>
        <v>0</v>
      </c>
    </row>
  </sheetData>
  <sheetProtection algorithmName="SHA-512" hashValue="Vx2IaquWF1ZKXdPl0GjmYJ6MCsi8zoQi4JFxVht9tGJRu0d/W7E0+FDMzmN5GR6rfFux8GnyLF1n9biZepM5zw==" saltValue="HGyPx0bL/K7yb3wvpLool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FEF78-279A-4146-BBE0-22A34E0D2820}">
  <dimension ref="A2:Y28"/>
  <sheetViews>
    <sheetView workbookViewId="0">
      <selection activeCell="G22" sqref="G22"/>
    </sheetView>
  </sheetViews>
  <sheetFormatPr baseColWidth="10" defaultRowHeight="15" x14ac:dyDescent="0.25"/>
  <cols>
    <col min="1" max="1" width="11.42578125" style="64"/>
    <col min="2" max="2" width="12" style="64" bestFit="1" customWidth="1"/>
  </cols>
  <sheetData>
    <row r="2" spans="1:25" x14ac:dyDescent="0.25">
      <c r="O2" s="1" t="s">
        <v>74</v>
      </c>
      <c r="P2" s="2">
        <f>IF(AND(CALCUL!$C$6='X '!B1,CALCUL!C5='X '!A3),12,0)</f>
        <v>0</v>
      </c>
    </row>
    <row r="3" spans="1:25" x14ac:dyDescent="0.25">
      <c r="E3" s="2" t="s">
        <v>78</v>
      </c>
      <c r="F3" s="2" t="s">
        <v>79</v>
      </c>
      <c r="G3" s="2" t="s">
        <v>77</v>
      </c>
      <c r="H3" s="65" t="s">
        <v>81</v>
      </c>
      <c r="I3" s="65" t="s">
        <v>83</v>
      </c>
      <c r="J3" s="65" t="s">
        <v>85</v>
      </c>
      <c r="O3" s="1" t="s">
        <v>4</v>
      </c>
      <c r="P3" s="2">
        <f>IF(P2&gt;0,CALCUL!$C$7,0)</f>
        <v>0</v>
      </c>
    </row>
    <row r="4" spans="1:25" x14ac:dyDescent="0.25">
      <c r="E4" s="1">
        <v>0.1</v>
      </c>
      <c r="F4" s="1">
        <v>0.25400578232930404</v>
      </c>
      <c r="G4" s="1">
        <v>714.82667099589491</v>
      </c>
      <c r="H4" s="1">
        <v>0.10674159099873751</v>
      </c>
      <c r="I4" s="1">
        <v>5.559091921253213E-3</v>
      </c>
      <c r="J4" s="1">
        <v>0.55590919212532131</v>
      </c>
      <c r="O4" s="1" t="s">
        <v>1</v>
      </c>
      <c r="P4" s="2">
        <f>SUM(P13:P28)</f>
        <v>0</v>
      </c>
    </row>
    <row r="5" spans="1:25" x14ac:dyDescent="0.25">
      <c r="A5" s="64" t="s">
        <v>75</v>
      </c>
      <c r="B5" s="64">
        <v>11.8</v>
      </c>
      <c r="C5" t="s">
        <v>80</v>
      </c>
      <c r="E5" s="1">
        <v>0.2</v>
      </c>
      <c r="F5" s="1">
        <v>0.50801156465860808</v>
      </c>
      <c r="G5" s="1">
        <v>1429.6533419917898</v>
      </c>
      <c r="H5" s="1">
        <v>9.4501064877285421E-2</v>
      </c>
      <c r="I5" s="1">
        <v>1.9686425933649675E-2</v>
      </c>
      <c r="J5" s="1">
        <v>1.9686425933649676</v>
      </c>
      <c r="O5" s="8" t="s">
        <v>8</v>
      </c>
      <c r="P5" s="9">
        <v>25.95</v>
      </c>
    </row>
    <row r="6" spans="1:25" x14ac:dyDescent="0.25">
      <c r="A6" s="64" t="s">
        <v>76</v>
      </c>
      <c r="B6" s="64">
        <v>4.1930000000000003E-6</v>
      </c>
      <c r="E6" s="1">
        <v>0.4</v>
      </c>
      <c r="F6" s="1">
        <v>1.0160231293172162</v>
      </c>
      <c r="G6" s="1">
        <v>2859.3066839835797</v>
      </c>
      <c r="H6" s="1">
        <v>8.7239676309253222E-2</v>
      </c>
      <c r="I6" s="1">
        <v>7.26949449032291E-2</v>
      </c>
      <c r="J6" s="1">
        <v>7.2694944903229102</v>
      </c>
      <c r="K6" s="3"/>
    </row>
    <row r="7" spans="1:25" x14ac:dyDescent="0.25">
      <c r="A7" s="64" t="s">
        <v>82</v>
      </c>
      <c r="B7" s="64">
        <v>0.7</v>
      </c>
      <c r="E7" s="1">
        <v>0.6</v>
      </c>
      <c r="F7" s="1">
        <v>1.5240346939758243</v>
      </c>
      <c r="G7" s="1">
        <v>4288.9600259753697</v>
      </c>
      <c r="H7" s="1">
        <v>8.4495371170961814E-2</v>
      </c>
      <c r="I7" s="1">
        <v>0.15841839259780455</v>
      </c>
      <c r="J7" s="1">
        <v>15.841839259780455</v>
      </c>
      <c r="K7" s="1" t="s">
        <v>64</v>
      </c>
      <c r="L7" s="60">
        <v>0</v>
      </c>
      <c r="M7" s="1">
        <v>0.55590919212532131</v>
      </c>
      <c r="N7" s="1">
        <v>1.9686425933649676</v>
      </c>
      <c r="O7" s="1">
        <v>7.2694944903229102</v>
      </c>
      <c r="P7" s="1">
        <v>15.841839259780455</v>
      </c>
      <c r="Q7" s="1">
        <v>27.67278867969512</v>
      </c>
      <c r="R7" s="1">
        <v>42.756349467372793</v>
      </c>
      <c r="S7" s="1">
        <v>61.089031785304257</v>
      </c>
      <c r="T7" s="1">
        <v>82.668545594998861</v>
      </c>
      <c r="U7" s="1">
        <v>107.49327056508211</v>
      </c>
      <c r="V7" s="1">
        <v>135.56199884367302</v>
      </c>
      <c r="W7" s="1">
        <v>166.87379486757212</v>
      </c>
      <c r="X7" s="1">
        <v>201.42791235045939</v>
      </c>
      <c r="Y7" s="1">
        <v>239.22374195899513</v>
      </c>
    </row>
    <row r="8" spans="1:25" x14ac:dyDescent="0.25">
      <c r="A8" s="66" t="s">
        <v>84</v>
      </c>
      <c r="B8" s="64">
        <v>1.905</v>
      </c>
      <c r="E8" s="1">
        <v>0.8</v>
      </c>
      <c r="F8" s="1">
        <v>2.0320462586344323</v>
      </c>
      <c r="G8" s="1">
        <v>5718.6133679671593</v>
      </c>
      <c r="H8" s="1">
        <v>8.302383096254784E-2</v>
      </c>
      <c r="I8" s="1">
        <v>0.27672788679695121</v>
      </c>
      <c r="J8" s="1">
        <v>27.67278867969512</v>
      </c>
      <c r="K8" s="11" t="s">
        <v>57</v>
      </c>
      <c r="L8" s="2">
        <v>0</v>
      </c>
      <c r="M8" s="2">
        <v>0.1</v>
      </c>
      <c r="N8" s="2">
        <v>0.2</v>
      </c>
      <c r="O8" s="2">
        <v>0.4</v>
      </c>
      <c r="P8" s="2">
        <v>0.6</v>
      </c>
      <c r="Q8" s="2">
        <v>0.8</v>
      </c>
      <c r="R8" s="2">
        <v>1</v>
      </c>
      <c r="S8" s="2">
        <v>1.2</v>
      </c>
      <c r="T8" s="2">
        <v>1.4</v>
      </c>
      <c r="U8" s="2">
        <v>1.6</v>
      </c>
      <c r="V8" s="2">
        <v>1.8</v>
      </c>
      <c r="W8" s="2">
        <v>2</v>
      </c>
      <c r="X8" s="2">
        <v>2.2000000000000002</v>
      </c>
      <c r="Y8" s="2">
        <v>2.4</v>
      </c>
    </row>
    <row r="9" spans="1:25" x14ac:dyDescent="0.25">
      <c r="E9" s="1">
        <v>1</v>
      </c>
      <c r="F9" s="1">
        <v>2.5400578232930404</v>
      </c>
      <c r="G9" s="1">
        <v>7148.2667099589489</v>
      </c>
      <c r="H9" s="1">
        <v>8.2097594932672699E-2</v>
      </c>
      <c r="I9" s="1">
        <v>0.42756349467372795</v>
      </c>
      <c r="J9" s="1">
        <v>42.756349467372793</v>
      </c>
      <c r="K9" s="3"/>
    </row>
    <row r="10" spans="1:25" x14ac:dyDescent="0.25">
      <c r="E10" s="1">
        <v>1.2</v>
      </c>
      <c r="F10" s="1">
        <v>3.0480693879516485</v>
      </c>
      <c r="G10" s="1">
        <v>8577.9200519507394</v>
      </c>
      <c r="H10" s="1">
        <v>8.1457404196094305E-2</v>
      </c>
      <c r="I10" s="1">
        <v>0.6108903178530426</v>
      </c>
      <c r="J10" s="1">
        <v>61.089031785304257</v>
      </c>
      <c r="K10" s="3"/>
    </row>
    <row r="11" spans="1:25" x14ac:dyDescent="0.25">
      <c r="E11" s="1">
        <v>1.4</v>
      </c>
      <c r="F11" s="1">
        <v>3.5560809526102566</v>
      </c>
      <c r="G11" s="1">
        <v>10007.57339394253</v>
      </c>
      <c r="H11" s="1">
        <v>8.0986763256020902E-2</v>
      </c>
      <c r="I11" s="1">
        <v>0.82668545594998866</v>
      </c>
      <c r="J11" s="1">
        <v>82.668545594998861</v>
      </c>
      <c r="K11" s="4"/>
      <c r="L11" s="2" t="s">
        <v>1</v>
      </c>
      <c r="M11" s="2" t="s">
        <v>2</v>
      </c>
      <c r="P11" t="s">
        <v>1</v>
      </c>
    </row>
    <row r="12" spans="1:25" x14ac:dyDescent="0.25">
      <c r="E12" s="1">
        <v>1.6</v>
      </c>
      <c r="F12" s="1">
        <v>4.0640925172688647</v>
      </c>
      <c r="G12" s="1">
        <v>11437.226735934319</v>
      </c>
      <c r="H12" s="1">
        <v>8.0625259964811041E-2</v>
      </c>
      <c r="I12" s="1">
        <v>1.0749327056508211</v>
      </c>
      <c r="J12" s="1">
        <v>107.49327056508211</v>
      </c>
      <c r="K12" s="4"/>
      <c r="L12" s="60">
        <v>0</v>
      </c>
      <c r="M12" s="10">
        <f>L8*$F$4</f>
        <v>0</v>
      </c>
      <c r="O12">
        <f>IF(P3&lt;M12,"Diminuer le DN",0)</f>
        <v>0</v>
      </c>
    </row>
    <row r="13" spans="1:25" x14ac:dyDescent="0.25">
      <c r="E13" s="1">
        <v>1.8</v>
      </c>
      <c r="F13" s="1">
        <v>4.5721040819274723</v>
      </c>
      <c r="G13" s="1">
        <v>12866.880077926107</v>
      </c>
      <c r="H13" s="1">
        <v>8.0338324505694572E-2</v>
      </c>
      <c r="I13" s="1">
        <v>1.3556199884367302</v>
      </c>
      <c r="J13" s="1">
        <v>135.56199884367302</v>
      </c>
      <c r="K13" s="4"/>
      <c r="L13" s="1">
        <v>0.55590919212532131</v>
      </c>
      <c r="M13" s="10">
        <f>M8*$P$5</f>
        <v>2.5950000000000002</v>
      </c>
      <c r="O13">
        <f>IF(M13&gt;$P$3,$P$3,0)</f>
        <v>0</v>
      </c>
      <c r="P13">
        <f>IF(O13&gt;O12,((($P$3-M12)/(M13-M12))*(L13-L12))+L12,0)</f>
        <v>0</v>
      </c>
    </row>
    <row r="14" spans="1:25" x14ac:dyDescent="0.25">
      <c r="E14" s="1">
        <v>2</v>
      </c>
      <c r="F14" s="1">
        <v>5.0801156465860808</v>
      </c>
      <c r="G14" s="1">
        <v>14296.533419917898</v>
      </c>
      <c r="H14" s="1">
        <v>8.0104694311953717E-2</v>
      </c>
      <c r="I14" s="1">
        <v>1.6687379486757212</v>
      </c>
      <c r="J14" s="1">
        <v>166.87379486757212</v>
      </c>
      <c r="K14" s="4"/>
      <c r="L14" s="1">
        <v>1.9686425933649676</v>
      </c>
      <c r="M14" s="10">
        <f>N8*$P$5</f>
        <v>5.19</v>
      </c>
      <c r="O14">
        <f t="shared" ref="O14:O24" si="0">IF(M14&gt;$P$3,$P$3,0)</f>
        <v>0</v>
      </c>
      <c r="P14">
        <f t="shared" ref="P14:P24" si="1">IF(O14&gt;O13,((($P$3-M13)/(M14-M13))*(L14-L13))+L13,0)</f>
        <v>0</v>
      </c>
    </row>
    <row r="15" spans="1:25" x14ac:dyDescent="0.25">
      <c r="E15" s="1">
        <v>2.2000000000000002</v>
      </c>
      <c r="F15" s="1">
        <v>5.5881272112446885</v>
      </c>
      <c r="G15" s="1">
        <v>15726.186761909687</v>
      </c>
      <c r="H15" s="1">
        <v>7.9910547540072832E-2</v>
      </c>
      <c r="I15" s="1">
        <v>2.0142791235045938</v>
      </c>
      <c r="J15" s="1">
        <v>201.42791235045939</v>
      </c>
      <c r="K15" s="4"/>
      <c r="L15" s="1">
        <v>7.2694944903229102</v>
      </c>
      <c r="M15" s="10">
        <f>O8*$P$5</f>
        <v>10.38</v>
      </c>
      <c r="O15">
        <f t="shared" si="0"/>
        <v>0</v>
      </c>
      <c r="P15">
        <f t="shared" si="1"/>
        <v>0</v>
      </c>
    </row>
    <row r="16" spans="1:25" x14ac:dyDescent="0.25">
      <c r="E16" s="1">
        <v>2.4</v>
      </c>
      <c r="F16" s="1">
        <v>6.096138775903297</v>
      </c>
      <c r="G16" s="1">
        <v>17155.840103901479</v>
      </c>
      <c r="H16" s="1">
        <v>7.9746496517332954E-2</v>
      </c>
      <c r="I16" s="1">
        <v>2.3922374195899514</v>
      </c>
      <c r="J16" s="1">
        <v>239.22374195899513</v>
      </c>
      <c r="K16" s="4"/>
      <c r="L16" s="1">
        <v>15.841839259780455</v>
      </c>
      <c r="M16" s="10">
        <f>P8*$P$5</f>
        <v>15.569999999999999</v>
      </c>
      <c r="O16">
        <f t="shared" si="0"/>
        <v>0</v>
      </c>
      <c r="P16">
        <f t="shared" si="1"/>
        <v>0</v>
      </c>
    </row>
    <row r="17" spans="11:16" x14ac:dyDescent="0.25">
      <c r="K17" s="4"/>
      <c r="L17" s="1">
        <v>27.67278867969512</v>
      </c>
      <c r="M17" s="10">
        <f>Q8*$P$5</f>
        <v>20.76</v>
      </c>
      <c r="O17">
        <f t="shared" si="0"/>
        <v>0</v>
      </c>
      <c r="P17">
        <f t="shared" si="1"/>
        <v>0</v>
      </c>
    </row>
    <row r="18" spans="11:16" x14ac:dyDescent="0.25">
      <c r="K18" s="4"/>
      <c r="L18" s="1">
        <v>42.756349467372793</v>
      </c>
      <c r="M18" s="10">
        <f>R8*$P$5</f>
        <v>25.95</v>
      </c>
      <c r="O18">
        <f t="shared" si="0"/>
        <v>0</v>
      </c>
      <c r="P18">
        <f t="shared" si="1"/>
        <v>0</v>
      </c>
    </row>
    <row r="19" spans="11:16" x14ac:dyDescent="0.25">
      <c r="K19" s="4"/>
      <c r="L19" s="1">
        <v>61.089031785304257</v>
      </c>
      <c r="M19" s="10">
        <f>S8*$P$5</f>
        <v>31.139999999999997</v>
      </c>
      <c r="O19">
        <f t="shared" si="0"/>
        <v>0</v>
      </c>
      <c r="P19">
        <f t="shared" si="1"/>
        <v>0</v>
      </c>
    </row>
    <row r="20" spans="11:16" x14ac:dyDescent="0.25">
      <c r="K20" s="4"/>
      <c r="L20" s="1">
        <v>82.668545594998861</v>
      </c>
      <c r="M20" s="10">
        <f>T8*$P$5</f>
        <v>36.33</v>
      </c>
      <c r="O20">
        <f t="shared" si="0"/>
        <v>0</v>
      </c>
      <c r="P20">
        <f t="shared" si="1"/>
        <v>0</v>
      </c>
    </row>
    <row r="21" spans="11:16" x14ac:dyDescent="0.25">
      <c r="K21" s="4"/>
      <c r="L21" s="1">
        <v>107.49327056508211</v>
      </c>
      <c r="M21" s="10">
        <f>U8*$P$5</f>
        <v>41.52</v>
      </c>
      <c r="O21">
        <f t="shared" si="0"/>
        <v>0</v>
      </c>
      <c r="P21">
        <f t="shared" si="1"/>
        <v>0</v>
      </c>
    </row>
    <row r="22" spans="11:16" x14ac:dyDescent="0.25">
      <c r="K22" s="4"/>
      <c r="L22" s="1">
        <v>135.56199884367302</v>
      </c>
      <c r="M22" s="10">
        <f>V8*$P$5</f>
        <v>46.71</v>
      </c>
      <c r="O22">
        <f t="shared" si="0"/>
        <v>0</v>
      </c>
      <c r="P22">
        <f t="shared" si="1"/>
        <v>0</v>
      </c>
    </row>
    <row r="23" spans="11:16" x14ac:dyDescent="0.25">
      <c r="K23" s="4"/>
      <c r="L23" s="1">
        <v>166.87379486757212</v>
      </c>
      <c r="M23" s="10">
        <f>W8*$P$5</f>
        <v>51.9</v>
      </c>
      <c r="O23">
        <f t="shared" si="0"/>
        <v>0</v>
      </c>
      <c r="P23">
        <f t="shared" si="1"/>
        <v>0</v>
      </c>
    </row>
    <row r="24" spans="11:16" x14ac:dyDescent="0.25">
      <c r="K24" s="4"/>
      <c r="L24" s="1">
        <v>201.42791235045939</v>
      </c>
      <c r="M24" s="10">
        <f>X8*$P$5</f>
        <v>57.09</v>
      </c>
      <c r="O24">
        <f t="shared" si="0"/>
        <v>0</v>
      </c>
      <c r="P24">
        <f t="shared" si="1"/>
        <v>0</v>
      </c>
    </row>
    <row r="25" spans="11:16" x14ac:dyDescent="0.25">
      <c r="K25" s="4"/>
      <c r="L25" s="1">
        <v>239.22374195899513</v>
      </c>
      <c r="M25" s="10">
        <f>Y8*P5</f>
        <v>62.279999999999994</v>
      </c>
      <c r="O25">
        <f t="shared" ref="O25" si="2">IF(M25&gt;$P$3,$P$3,0)</f>
        <v>0</v>
      </c>
      <c r="P25">
        <f t="shared" ref="P25" si="3">IF(O25&gt;O24,((($P$3-M24)/(M25-M24))*(L25-L24))+L24,0)</f>
        <v>0</v>
      </c>
    </row>
    <row r="26" spans="11:16" x14ac:dyDescent="0.25">
      <c r="K26" s="4"/>
      <c r="L26" s="61"/>
      <c r="M26" s="10"/>
    </row>
    <row r="27" spans="11:16" x14ac:dyDescent="0.25">
      <c r="K27" s="4"/>
      <c r="L27" s="61"/>
      <c r="M27" s="10"/>
    </row>
    <row r="28" spans="11:16" x14ac:dyDescent="0.25">
      <c r="K28" s="4"/>
      <c r="L28" s="61"/>
      <c r="M28" s="10"/>
    </row>
  </sheetData>
  <sheetProtection algorithmName="SHA-512" hashValue="YuykfFKGSOrro7gIQhf7CAb254716auMtUf1h5L0lM2LyIftBVrVwL6ecQqRIrh7aonlCWHodUXanmMrJeqqfA==" saltValue="llQL1WFchVDJbX7VU4JFBg==" spinCount="100000" sheet="1" objects="1" scenarios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theme="7" tint="0.79998168889431442"/>
  </sheetPr>
  <dimension ref="A1:AF32"/>
  <sheetViews>
    <sheetView workbookViewId="0">
      <selection activeCell="J28" sqref="J28"/>
    </sheetView>
  </sheetViews>
  <sheetFormatPr baseColWidth="10" defaultColWidth="11.42578125" defaultRowHeight="15" x14ac:dyDescent="0.25"/>
  <cols>
    <col min="1" max="1" width="13.28515625" customWidth="1"/>
  </cols>
  <sheetData>
    <row r="1" spans="1:32" x14ac:dyDescent="0.25">
      <c r="A1" s="64"/>
      <c r="B1" s="64"/>
    </row>
    <row r="2" spans="1:32" x14ac:dyDescent="0.25">
      <c r="A2" s="64"/>
      <c r="B2" s="64"/>
      <c r="O2" s="1" t="s">
        <v>3</v>
      </c>
      <c r="P2" s="2">
        <f>IF(AND(CALCUL!$C$6='X '!B2,CALCUL!C5='X '!A3),16,0)</f>
        <v>0</v>
      </c>
    </row>
    <row r="3" spans="1:32" x14ac:dyDescent="0.25">
      <c r="A3" s="64"/>
      <c r="B3" s="64"/>
      <c r="E3" s="2" t="s">
        <v>78</v>
      </c>
      <c r="F3" s="2" t="s">
        <v>79</v>
      </c>
      <c r="G3" s="2" t="s">
        <v>77</v>
      </c>
      <c r="H3" s="65" t="s">
        <v>81</v>
      </c>
      <c r="I3" s="65" t="s">
        <v>83</v>
      </c>
      <c r="J3" s="65" t="s">
        <v>85</v>
      </c>
      <c r="O3" s="1" t="s">
        <v>4</v>
      </c>
      <c r="P3" s="2">
        <f>IF(P2&gt;0,CALCUL!$C$7,0)</f>
        <v>0</v>
      </c>
    </row>
    <row r="4" spans="1:32" x14ac:dyDescent="0.25">
      <c r="A4" s="64"/>
      <c r="B4" s="64"/>
      <c r="E4" s="1">
        <v>0.1</v>
      </c>
      <c r="F4" s="1">
        <v>0.14721234185861518</v>
      </c>
      <c r="G4" s="1">
        <v>544.19062695171363</v>
      </c>
      <c r="H4" s="1">
        <v>0.10929999992404003</v>
      </c>
      <c r="I4" s="1">
        <v>1.4555994770196841E-3</v>
      </c>
      <c r="J4" s="1">
        <f>I4*100</f>
        <v>0.1455599477019684</v>
      </c>
      <c r="O4" s="1" t="s">
        <v>1</v>
      </c>
      <c r="P4" s="2">
        <f>SUM(P13:P32)</f>
        <v>0</v>
      </c>
    </row>
    <row r="5" spans="1:32" x14ac:dyDescent="0.25">
      <c r="A5" s="64" t="s">
        <v>75</v>
      </c>
      <c r="B5" s="64">
        <v>15.5</v>
      </c>
      <c r="C5" t="s">
        <v>80</v>
      </c>
      <c r="E5" s="1">
        <v>0.2</v>
      </c>
      <c r="F5" s="1">
        <v>0.29442468371723035</v>
      </c>
      <c r="G5" s="1">
        <v>1088.3812539034273</v>
      </c>
      <c r="H5" s="1">
        <v>9.4163332667400637E-2</v>
      </c>
      <c r="I5" s="1">
        <v>5.0160694558226537E-3</v>
      </c>
      <c r="J5" s="1">
        <f t="shared" ref="J5:J23" si="0">I5*100</f>
        <v>0.50160694558226537</v>
      </c>
      <c r="O5" s="8" t="s">
        <v>8</v>
      </c>
      <c r="P5" s="9">
        <v>25.95</v>
      </c>
    </row>
    <row r="6" spans="1:32" x14ac:dyDescent="0.25">
      <c r="A6" s="64" t="s">
        <v>76</v>
      </c>
      <c r="B6" s="64">
        <v>4.1930000000000003E-6</v>
      </c>
      <c r="E6" s="1">
        <v>0.4</v>
      </c>
      <c r="F6" s="1">
        <v>0.5888493674344607</v>
      </c>
      <c r="G6" s="1">
        <v>2176.7625078068545</v>
      </c>
      <c r="H6" s="1">
        <v>8.5044871174511122E-2</v>
      </c>
      <c r="I6" s="1">
        <v>1.8121320415861772E-2</v>
      </c>
      <c r="J6" s="1">
        <f t="shared" si="0"/>
        <v>1.8121320415861772</v>
      </c>
      <c r="K6" s="3"/>
    </row>
    <row r="7" spans="1:32" x14ac:dyDescent="0.25">
      <c r="A7" s="64" t="s">
        <v>82</v>
      </c>
      <c r="B7" s="64">
        <v>0.8</v>
      </c>
      <c r="E7" s="1">
        <v>0.6</v>
      </c>
      <c r="F7" s="1">
        <v>0.88327405115169111</v>
      </c>
      <c r="G7" s="1">
        <v>3265.1437617102815</v>
      </c>
      <c r="H7" s="1">
        <v>8.155436024935471E-2</v>
      </c>
      <c r="I7" s="1">
        <v>3.909951904450943E-2</v>
      </c>
      <c r="J7" s="1">
        <f t="shared" si="0"/>
        <v>3.909951904450943</v>
      </c>
      <c r="K7" s="1" t="s">
        <v>64</v>
      </c>
      <c r="L7" s="60">
        <v>0</v>
      </c>
      <c r="M7" s="1">
        <v>0.1455599477019684</v>
      </c>
      <c r="N7" s="1">
        <v>0.50160694558226537</v>
      </c>
      <c r="O7" s="1">
        <v>1.8121320415861772</v>
      </c>
      <c r="P7" s="1">
        <v>3.909951904450943</v>
      </c>
      <c r="Q7" s="1">
        <v>6.7903541349271039</v>
      </c>
      <c r="R7" s="1">
        <v>10.451162143767506</v>
      </c>
      <c r="S7" s="1">
        <v>14.891116326812853</v>
      </c>
      <c r="T7" s="1">
        <v>20.109394152044196</v>
      </c>
      <c r="U7" s="1">
        <v>26.105415858772758</v>
      </c>
      <c r="V7" s="1">
        <v>32.878750592357598</v>
      </c>
      <c r="W7" s="1">
        <v>40.429065453550024</v>
      </c>
      <c r="X7" s="1">
        <v>48.756095435887872</v>
      </c>
      <c r="Y7" s="1">
        <v>57.859624535258646</v>
      </c>
      <c r="Z7" s="1">
        <v>67.739473279786225</v>
      </c>
      <c r="AA7" s="1">
        <v>78.395490164407036</v>
      </c>
      <c r="AB7" s="1">
        <v>89.827545571851104</v>
      </c>
      <c r="AC7" s="1">
        <v>102.03552733831485</v>
      </c>
      <c r="AD7" s="1">
        <v>115.0193374424971</v>
      </c>
      <c r="AE7" s="1">
        <v>128.77888948322871</v>
      </c>
      <c r="AF7" s="1">
        <v>143.31410672395606</v>
      </c>
    </row>
    <row r="8" spans="1:32" x14ac:dyDescent="0.25">
      <c r="A8" s="66" t="s">
        <v>84</v>
      </c>
      <c r="B8" s="64">
        <v>1.905</v>
      </c>
      <c r="E8" s="1">
        <v>0.8</v>
      </c>
      <c r="F8" s="1">
        <v>1.1776987348689214</v>
      </c>
      <c r="G8" s="1">
        <v>4353.525015613709</v>
      </c>
      <c r="H8" s="1">
        <v>7.966924862284129E-2</v>
      </c>
      <c r="I8" s="1">
        <v>6.790354134927104E-2</v>
      </c>
      <c r="J8" s="1">
        <f t="shared" si="0"/>
        <v>6.7903541349271039</v>
      </c>
      <c r="K8" s="11" t="s">
        <v>57</v>
      </c>
      <c r="L8" s="2">
        <v>0</v>
      </c>
      <c r="M8" s="2">
        <v>0.1</v>
      </c>
      <c r="N8" s="2">
        <v>0.2</v>
      </c>
      <c r="O8" s="2">
        <v>0.4</v>
      </c>
      <c r="P8" s="2">
        <v>0.6</v>
      </c>
      <c r="Q8" s="2">
        <v>0.8</v>
      </c>
      <c r="R8" s="2">
        <v>1</v>
      </c>
      <c r="S8" s="2">
        <v>1.2</v>
      </c>
      <c r="T8" s="2">
        <v>1.4</v>
      </c>
      <c r="U8" s="2">
        <v>1.6</v>
      </c>
      <c r="V8" s="2">
        <v>1.8</v>
      </c>
      <c r="W8" s="2">
        <v>2</v>
      </c>
      <c r="X8" s="2">
        <v>2.2000000000000002</v>
      </c>
      <c r="Y8" s="2">
        <v>2.4</v>
      </c>
      <c r="Z8" s="63">
        <v>2.6</v>
      </c>
      <c r="AA8" s="63">
        <v>2.8</v>
      </c>
      <c r="AB8" s="63">
        <v>3</v>
      </c>
      <c r="AC8" s="63">
        <v>3.2</v>
      </c>
      <c r="AD8" s="63">
        <v>3.4</v>
      </c>
      <c r="AE8" s="63">
        <v>3.6</v>
      </c>
      <c r="AF8" s="63">
        <v>3.8</v>
      </c>
    </row>
    <row r="9" spans="1:32" x14ac:dyDescent="0.25">
      <c r="A9" s="64"/>
      <c r="B9" s="64"/>
      <c r="E9" s="1">
        <v>1</v>
      </c>
      <c r="F9" s="1">
        <v>1.4721234185861518</v>
      </c>
      <c r="G9" s="1">
        <v>5441.906269517136</v>
      </c>
      <c r="H9" s="1">
        <v>7.8477083810086501E-2</v>
      </c>
      <c r="I9" s="1">
        <v>0.10451162143767506</v>
      </c>
      <c r="J9" s="1">
        <f t="shared" si="0"/>
        <v>10.451162143767506</v>
      </c>
      <c r="K9" s="3"/>
    </row>
    <row r="10" spans="1:32" x14ac:dyDescent="0.25">
      <c r="A10" s="64"/>
      <c r="B10" s="64"/>
      <c r="E10" s="1">
        <v>1.2</v>
      </c>
      <c r="F10" s="1">
        <v>1.7665481023033822</v>
      </c>
      <c r="G10" s="1">
        <v>6530.287523420563</v>
      </c>
      <c r="H10" s="1">
        <v>7.7650281583353672E-2</v>
      </c>
      <c r="I10" s="1">
        <v>0.14891116326812853</v>
      </c>
      <c r="J10" s="1">
        <f t="shared" si="0"/>
        <v>14.891116326812853</v>
      </c>
      <c r="K10" s="3"/>
    </row>
    <row r="11" spans="1:32" x14ac:dyDescent="0.25">
      <c r="A11" s="64"/>
      <c r="B11" s="64"/>
      <c r="E11" s="1">
        <v>1.4</v>
      </c>
      <c r="F11" s="1">
        <v>2.0609727860206126</v>
      </c>
      <c r="G11" s="1">
        <v>7618.6687773239901</v>
      </c>
      <c r="H11" s="1">
        <v>7.7040871321446866E-2</v>
      </c>
      <c r="I11" s="1">
        <v>0.20109394152044197</v>
      </c>
      <c r="J11" s="1">
        <f t="shared" si="0"/>
        <v>20.109394152044196</v>
      </c>
      <c r="K11" s="4"/>
      <c r="L11" s="2" t="s">
        <v>1</v>
      </c>
      <c r="M11" s="2" t="s">
        <v>2</v>
      </c>
      <c r="P11" t="s">
        <v>1</v>
      </c>
    </row>
    <row r="12" spans="1:32" x14ac:dyDescent="0.25">
      <c r="A12" s="64"/>
      <c r="B12" s="64"/>
      <c r="E12" s="1">
        <v>1.6</v>
      </c>
      <c r="F12" s="1">
        <v>2.3553974697378428</v>
      </c>
      <c r="G12" s="1">
        <v>8707.050031227418</v>
      </c>
      <c r="H12" s="1">
        <v>7.6571811467000803E-2</v>
      </c>
      <c r="I12" s="1">
        <v>0.26105415858772757</v>
      </c>
      <c r="J12" s="1">
        <f t="shared" si="0"/>
        <v>26.105415858772758</v>
      </c>
      <c r="K12" s="4"/>
      <c r="L12" s="60">
        <v>0</v>
      </c>
      <c r="M12" s="10">
        <f>L8*$F$4</f>
        <v>0</v>
      </c>
      <c r="O12">
        <f>IF(P3&lt;M12,"Diminuer le DN",0)</f>
        <v>0</v>
      </c>
    </row>
    <row r="13" spans="1:32" x14ac:dyDescent="0.25">
      <c r="A13" s="64"/>
      <c r="B13" s="64"/>
      <c r="E13" s="1">
        <v>1.8</v>
      </c>
      <c r="F13" s="1">
        <v>2.6498221534550734</v>
      </c>
      <c r="G13" s="1">
        <v>9795.4312851308441</v>
      </c>
      <c r="H13" s="1">
        <v>7.6198876209119498E-2</v>
      </c>
      <c r="I13" s="1">
        <v>0.32878750592357597</v>
      </c>
      <c r="J13" s="1">
        <f t="shared" si="0"/>
        <v>32.878750592357598</v>
      </c>
      <c r="K13" s="4"/>
      <c r="L13" s="1">
        <v>0.1455599477019684</v>
      </c>
      <c r="M13" s="10">
        <f>M8*$P$5</f>
        <v>2.5950000000000002</v>
      </c>
      <c r="O13">
        <f>IF(M13&gt;$P$3,$P$3,0)</f>
        <v>0</v>
      </c>
      <c r="P13">
        <f>IF(O13&gt;O12,((($P$3-M12)/(M13-M12))*(L13-L12))+L12,0)</f>
        <v>0</v>
      </c>
    </row>
    <row r="14" spans="1:32" x14ac:dyDescent="0.25">
      <c r="A14" s="64"/>
      <c r="B14" s="64"/>
      <c r="E14" s="1">
        <v>2</v>
      </c>
      <c r="F14" s="1">
        <v>2.9442468371723036</v>
      </c>
      <c r="G14" s="1">
        <v>10883.812539034272</v>
      </c>
      <c r="H14" s="1">
        <v>7.5894793189429502E-2</v>
      </c>
      <c r="I14" s="1">
        <v>0.40429065453550023</v>
      </c>
      <c r="J14" s="1">
        <f t="shared" si="0"/>
        <v>40.429065453550024</v>
      </c>
      <c r="K14" s="4"/>
      <c r="L14" s="1">
        <v>0.50160694558226537</v>
      </c>
      <c r="M14" s="10">
        <f>N8*$P$5</f>
        <v>5.19</v>
      </c>
      <c r="O14">
        <f t="shared" ref="O14:O24" si="1">IF(M14&gt;$P$3,$P$3,0)</f>
        <v>0</v>
      </c>
      <c r="P14">
        <f t="shared" ref="P14:P24" si="2">IF(O14&gt;O13,((($P$3-M13)/(M14-M13))*(L14-L13))+L13,0)</f>
        <v>0</v>
      </c>
    </row>
    <row r="15" spans="1:32" x14ac:dyDescent="0.25">
      <c r="A15" s="64"/>
      <c r="B15" s="64"/>
      <c r="E15" s="1">
        <v>2.2000000000000002</v>
      </c>
      <c r="F15" s="1">
        <v>3.2386715208895338</v>
      </c>
      <c r="G15" s="1">
        <v>11972.193792937696</v>
      </c>
      <c r="H15" s="1">
        <v>7.5641795239685033E-2</v>
      </c>
      <c r="I15" s="1">
        <v>0.48756095435887875</v>
      </c>
      <c r="J15" s="1">
        <f t="shared" si="0"/>
        <v>48.756095435887872</v>
      </c>
      <c r="K15" s="4"/>
      <c r="L15" s="1">
        <v>1.8121320415861772</v>
      </c>
      <c r="M15" s="10">
        <f>O8*$P$5</f>
        <v>10.38</v>
      </c>
      <c r="O15">
        <f t="shared" si="1"/>
        <v>0</v>
      </c>
      <c r="P15">
        <f t="shared" si="2"/>
        <v>0</v>
      </c>
    </row>
    <row r="16" spans="1:32" x14ac:dyDescent="0.25">
      <c r="A16" s="64"/>
      <c r="B16" s="64"/>
      <c r="E16" s="1">
        <v>2.4</v>
      </c>
      <c r="F16" s="1">
        <v>3.5330962046067644</v>
      </c>
      <c r="G16" s="1">
        <v>13060.575046841126</v>
      </c>
      <c r="H16" s="1">
        <v>7.5427792632648649E-2</v>
      </c>
      <c r="I16" s="1">
        <v>0.57859624535258647</v>
      </c>
      <c r="J16" s="1">
        <f t="shared" si="0"/>
        <v>57.859624535258646</v>
      </c>
      <c r="K16" s="4"/>
      <c r="L16" s="1">
        <v>3.909951904450943</v>
      </c>
      <c r="M16" s="10">
        <f>P8*$P$5</f>
        <v>15.569999999999999</v>
      </c>
      <c r="O16">
        <f t="shared" si="1"/>
        <v>0</v>
      </c>
      <c r="P16">
        <f t="shared" si="2"/>
        <v>0</v>
      </c>
    </row>
    <row r="17" spans="1:16" x14ac:dyDescent="0.25">
      <c r="A17" s="64"/>
      <c r="B17" s="64"/>
      <c r="E17" s="1">
        <v>2.6</v>
      </c>
      <c r="F17" s="1">
        <v>3.8275208883239946</v>
      </c>
      <c r="G17" s="1">
        <v>14148.956300744554</v>
      </c>
      <c r="H17" s="1">
        <v>7.5244262563200881E-2</v>
      </c>
      <c r="I17" s="1">
        <v>0.67739473279786222</v>
      </c>
      <c r="J17" s="1">
        <f t="shared" si="0"/>
        <v>67.739473279786225</v>
      </c>
      <c r="K17" s="4"/>
      <c r="L17" s="1">
        <v>6.7903541349271039</v>
      </c>
      <c r="M17" s="10">
        <f>Q8*$P$5</f>
        <v>20.76</v>
      </c>
      <c r="O17">
        <f t="shared" si="1"/>
        <v>0</v>
      </c>
      <c r="P17">
        <f t="shared" si="2"/>
        <v>0</v>
      </c>
    </row>
    <row r="18" spans="1:16" x14ac:dyDescent="0.25">
      <c r="A18" s="64"/>
      <c r="B18" s="64"/>
      <c r="E18" s="1">
        <v>2.8</v>
      </c>
      <c r="F18" s="1">
        <v>4.1219455720412252</v>
      </c>
      <c r="G18" s="1">
        <v>15237.33755464798</v>
      </c>
      <c r="H18" s="1">
        <v>7.5085017781650595E-2</v>
      </c>
      <c r="I18" s="1">
        <v>0.78395490164407033</v>
      </c>
      <c r="J18" s="1">
        <f t="shared" si="0"/>
        <v>78.395490164407036</v>
      </c>
      <c r="K18" s="4"/>
      <c r="L18" s="1">
        <v>10.451162143767506</v>
      </c>
      <c r="M18" s="10">
        <f>R8*$P$5</f>
        <v>25.95</v>
      </c>
      <c r="O18">
        <f t="shared" si="1"/>
        <v>0</v>
      </c>
      <c r="P18">
        <f t="shared" si="2"/>
        <v>0</v>
      </c>
    </row>
    <row r="19" spans="1:16" x14ac:dyDescent="0.25">
      <c r="A19" s="64"/>
      <c r="B19" s="64"/>
      <c r="E19" s="1">
        <v>3</v>
      </c>
      <c r="F19" s="1">
        <v>4.4163702557584559</v>
      </c>
      <c r="G19" s="1">
        <v>16325.718808551408</v>
      </c>
      <c r="H19" s="1">
        <v>7.4945453968808376E-2</v>
      </c>
      <c r="I19" s="1">
        <v>0.89827545571851108</v>
      </c>
      <c r="J19" s="1">
        <f t="shared" si="0"/>
        <v>89.827545571851104</v>
      </c>
      <c r="K19" s="4"/>
      <c r="L19" s="1">
        <v>14.891116326812853</v>
      </c>
      <c r="M19" s="10">
        <f>S8*$P$5</f>
        <v>31.139999999999997</v>
      </c>
      <c r="O19">
        <f t="shared" si="1"/>
        <v>0</v>
      </c>
      <c r="P19">
        <f t="shared" si="2"/>
        <v>0</v>
      </c>
    </row>
    <row r="20" spans="1:16" x14ac:dyDescent="0.25">
      <c r="A20" s="64"/>
      <c r="B20" s="64"/>
      <c r="E20" s="1">
        <v>3.2</v>
      </c>
      <c r="F20" s="1">
        <v>4.7107949394756856</v>
      </c>
      <c r="G20" s="1">
        <v>17414.100062454836</v>
      </c>
      <c r="H20" s="1">
        <v>7.482207144824958E-2</v>
      </c>
      <c r="I20" s="1">
        <v>1.0203552733831485</v>
      </c>
      <c r="J20" s="1">
        <f t="shared" si="0"/>
        <v>102.03552733831485</v>
      </c>
      <c r="K20" s="4"/>
      <c r="L20" s="1">
        <v>20.109394152044196</v>
      </c>
      <c r="M20" s="10">
        <f>T8*$P$5</f>
        <v>36.33</v>
      </c>
      <c r="O20">
        <f t="shared" si="1"/>
        <v>0</v>
      </c>
      <c r="P20">
        <f t="shared" si="2"/>
        <v>0</v>
      </c>
    </row>
    <row r="21" spans="1:16" x14ac:dyDescent="0.25">
      <c r="A21" s="64"/>
      <c r="B21" s="64"/>
      <c r="E21" s="1">
        <v>3.4</v>
      </c>
      <c r="F21" s="1">
        <v>5.0052196231929162</v>
      </c>
      <c r="G21" s="1">
        <v>18502.481316358262</v>
      </c>
      <c r="H21" s="1">
        <v>7.4712160995249827E-2</v>
      </c>
      <c r="I21" s="1">
        <v>1.150193374424971</v>
      </c>
      <c r="J21" s="1">
        <f t="shared" si="0"/>
        <v>115.0193374424971</v>
      </c>
      <c r="K21" s="4"/>
      <c r="L21" s="1">
        <v>26.105415858772758</v>
      </c>
      <c r="M21" s="10">
        <f>U8*$P$5</f>
        <v>41.52</v>
      </c>
      <c r="O21">
        <f t="shared" si="1"/>
        <v>0</v>
      </c>
      <c r="P21">
        <f t="shared" si="2"/>
        <v>0</v>
      </c>
    </row>
    <row r="22" spans="1:16" x14ac:dyDescent="0.25">
      <c r="A22" s="64"/>
      <c r="B22" s="64"/>
      <c r="E22" s="1">
        <v>3.6</v>
      </c>
      <c r="F22" s="1">
        <v>5.2996443069101469</v>
      </c>
      <c r="G22" s="1">
        <v>19590.862570261688</v>
      </c>
      <c r="H22" s="1">
        <v>7.4613591463245352E-2</v>
      </c>
      <c r="I22" s="1">
        <v>1.2877888948322871</v>
      </c>
      <c r="J22" s="1">
        <f t="shared" si="0"/>
        <v>128.77888948322871</v>
      </c>
      <c r="K22" s="4"/>
      <c r="L22" s="1">
        <v>32.878750592357598</v>
      </c>
      <c r="M22" s="10">
        <f>V8*$P$5</f>
        <v>46.71</v>
      </c>
      <c r="O22">
        <f t="shared" si="1"/>
        <v>0</v>
      </c>
      <c r="P22">
        <f t="shared" si="2"/>
        <v>0</v>
      </c>
    </row>
    <row r="23" spans="1:16" x14ac:dyDescent="0.25">
      <c r="A23" s="64"/>
      <c r="B23" s="64"/>
      <c r="E23" s="1">
        <v>3.8</v>
      </c>
      <c r="F23" s="1">
        <v>5.5940689906273766</v>
      </c>
      <c r="G23" s="1">
        <v>20679.243824165118</v>
      </c>
      <c r="H23" s="1">
        <v>7.4524662617458229E-2</v>
      </c>
      <c r="I23" s="1">
        <v>1.4331410672395606</v>
      </c>
      <c r="J23" s="1">
        <f t="shared" si="0"/>
        <v>143.31410672395606</v>
      </c>
      <c r="K23" s="4"/>
      <c r="L23" s="1">
        <v>40.429065453550024</v>
      </c>
      <c r="M23" s="10">
        <f>W8*$P$5</f>
        <v>51.9</v>
      </c>
      <c r="O23">
        <f t="shared" si="1"/>
        <v>0</v>
      </c>
      <c r="P23">
        <f t="shared" si="2"/>
        <v>0</v>
      </c>
    </row>
    <row r="24" spans="1:16" x14ac:dyDescent="0.25">
      <c r="A24" s="64"/>
      <c r="B24" s="64"/>
      <c r="K24" s="4"/>
      <c r="L24" s="1">
        <v>48.756095435887872</v>
      </c>
      <c r="M24" s="10">
        <f>X8*$P$5</f>
        <v>57.09</v>
      </c>
      <c r="O24">
        <f t="shared" si="1"/>
        <v>0</v>
      </c>
      <c r="P24">
        <f t="shared" si="2"/>
        <v>0</v>
      </c>
    </row>
    <row r="25" spans="1:16" x14ac:dyDescent="0.25">
      <c r="A25" s="64"/>
      <c r="B25" s="64"/>
      <c r="K25" s="4"/>
      <c r="L25" s="1">
        <v>57.859624535258646</v>
      </c>
      <c r="M25" s="10">
        <f>Y8*P5</f>
        <v>62.279999999999994</v>
      </c>
      <c r="O25">
        <f t="shared" ref="O25:O32" si="3">IF(M25&gt;$P$3,$P$3,0)</f>
        <v>0</v>
      </c>
      <c r="P25">
        <f t="shared" ref="P25:P32" si="4">IF(O25&gt;O24,((($P$3-M24)/(M25-M24))*(L25-L24))+L24,0)</f>
        <v>0</v>
      </c>
    </row>
    <row r="26" spans="1:16" x14ac:dyDescent="0.25">
      <c r="A26" s="64"/>
      <c r="B26" s="64"/>
      <c r="K26" s="4"/>
      <c r="L26" s="1">
        <v>67.739473279786225</v>
      </c>
      <c r="M26" s="10">
        <f>Z8*P5</f>
        <v>67.47</v>
      </c>
      <c r="O26">
        <f t="shared" si="3"/>
        <v>0</v>
      </c>
      <c r="P26">
        <f t="shared" si="4"/>
        <v>0</v>
      </c>
    </row>
    <row r="27" spans="1:16" x14ac:dyDescent="0.25">
      <c r="A27" s="64"/>
      <c r="B27" s="64"/>
      <c r="K27" s="4"/>
      <c r="L27" s="1">
        <v>78.395490164407036</v>
      </c>
      <c r="M27" s="10">
        <f>AA8*P5</f>
        <v>72.66</v>
      </c>
      <c r="O27">
        <f t="shared" si="3"/>
        <v>0</v>
      </c>
      <c r="P27">
        <f t="shared" si="4"/>
        <v>0</v>
      </c>
    </row>
    <row r="28" spans="1:16" x14ac:dyDescent="0.25">
      <c r="A28" s="64"/>
      <c r="B28" s="64"/>
      <c r="K28" s="4"/>
      <c r="L28" s="1">
        <v>89.827545571851104</v>
      </c>
      <c r="M28" s="10">
        <f>AB8*P5</f>
        <v>77.849999999999994</v>
      </c>
      <c r="O28">
        <f t="shared" si="3"/>
        <v>0</v>
      </c>
      <c r="P28">
        <f t="shared" si="4"/>
        <v>0</v>
      </c>
    </row>
    <row r="29" spans="1:16" x14ac:dyDescent="0.25">
      <c r="A29" s="64"/>
      <c r="B29" s="64"/>
      <c r="L29" s="1">
        <v>102.03552733831485</v>
      </c>
      <c r="M29" s="10">
        <f>AC8*P5</f>
        <v>83.04</v>
      </c>
      <c r="O29">
        <f t="shared" si="3"/>
        <v>0</v>
      </c>
      <c r="P29">
        <f t="shared" si="4"/>
        <v>0</v>
      </c>
    </row>
    <row r="30" spans="1:16" x14ac:dyDescent="0.25">
      <c r="L30" s="1">
        <v>115.0193374424971</v>
      </c>
      <c r="M30" s="10">
        <f>AD8*P5</f>
        <v>88.22999999999999</v>
      </c>
      <c r="O30">
        <f t="shared" si="3"/>
        <v>0</v>
      </c>
      <c r="P30">
        <f t="shared" si="4"/>
        <v>0</v>
      </c>
    </row>
    <row r="31" spans="1:16" x14ac:dyDescent="0.25">
      <c r="L31" s="1">
        <v>128.77888948322871</v>
      </c>
      <c r="M31" s="10">
        <f>AE8*P5</f>
        <v>93.42</v>
      </c>
      <c r="O31">
        <f t="shared" si="3"/>
        <v>0</v>
      </c>
      <c r="P31">
        <f t="shared" si="4"/>
        <v>0</v>
      </c>
    </row>
    <row r="32" spans="1:16" x14ac:dyDescent="0.25">
      <c r="L32" s="1">
        <v>143.31410672395606</v>
      </c>
      <c r="M32" s="10">
        <f>AF8*P5</f>
        <v>98.61</v>
      </c>
      <c r="O32">
        <f t="shared" si="3"/>
        <v>0</v>
      </c>
      <c r="P32">
        <f t="shared" si="4"/>
        <v>0</v>
      </c>
    </row>
  </sheetData>
  <sheetProtection algorithmName="SHA-512" hashValue="dTE7Y2RsCuutVMbnW9U4tmifv3XHvaJj83Sbp14ONwBm6Ho3lyViFfbfJKUEfiqaCbtPuKBJjeI+X//IRv5xDQ==" saltValue="6E6k5/R8ECQj7OQemzj9H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tabColor theme="7" tint="0.79998168889431442"/>
  </sheetPr>
  <dimension ref="A1:AL38"/>
  <sheetViews>
    <sheetView workbookViewId="0">
      <selection activeCell="P4" sqref="P4"/>
    </sheetView>
  </sheetViews>
  <sheetFormatPr baseColWidth="10" defaultColWidth="11.42578125" defaultRowHeight="15" x14ac:dyDescent="0.25"/>
  <cols>
    <col min="1" max="1" width="13.28515625" customWidth="1"/>
  </cols>
  <sheetData>
    <row r="1" spans="1:38" x14ac:dyDescent="0.25">
      <c r="A1" s="64"/>
      <c r="B1" s="64"/>
    </row>
    <row r="2" spans="1:38" x14ac:dyDescent="0.25">
      <c r="A2" s="64"/>
      <c r="B2" s="64"/>
      <c r="O2" s="1" t="s">
        <v>5</v>
      </c>
      <c r="P2" s="2">
        <f>IF(AND(CALCUL!$C$6='X '!B3,CALCUL!C5='X '!A3),20,0)</f>
        <v>0</v>
      </c>
    </row>
    <row r="3" spans="1:38" x14ac:dyDescent="0.25">
      <c r="A3" s="64"/>
      <c r="B3" s="64"/>
      <c r="E3" s="2" t="s">
        <v>78</v>
      </c>
      <c r="F3" s="2" t="s">
        <v>79</v>
      </c>
      <c r="G3" s="2" t="s">
        <v>77</v>
      </c>
      <c r="H3" s="65" t="s">
        <v>81</v>
      </c>
      <c r="I3" s="65" t="s">
        <v>83</v>
      </c>
      <c r="J3" s="65" t="s">
        <v>85</v>
      </c>
      <c r="O3" s="1" t="s">
        <v>4</v>
      </c>
      <c r="P3" s="2">
        <f>IF(P2&gt;0,CALCUL!$C$7,0)</f>
        <v>0</v>
      </c>
    </row>
    <row r="4" spans="1:38" x14ac:dyDescent="0.25">
      <c r="A4" s="64"/>
      <c r="B4" s="64"/>
      <c r="E4" s="2">
        <v>0.1</v>
      </c>
      <c r="F4" s="2">
        <v>8.2540467995827912E-2</v>
      </c>
      <c r="G4" s="1">
        <v>407.48573515708023</v>
      </c>
      <c r="H4" s="1">
        <v>0.11639773488151657</v>
      </c>
      <c r="I4" s="1">
        <v>3.6489929286685952E-4</v>
      </c>
      <c r="J4" s="1">
        <f>I4*100</f>
        <v>3.648992928668595E-2</v>
      </c>
      <c r="O4" s="1" t="s">
        <v>1</v>
      </c>
      <c r="P4" s="2">
        <f>SUM(P13:P38)</f>
        <v>0</v>
      </c>
    </row>
    <row r="5" spans="1:38" x14ac:dyDescent="0.25">
      <c r="A5" s="64" t="s">
        <v>75</v>
      </c>
      <c r="B5" s="64">
        <v>20.7</v>
      </c>
      <c r="C5" t="s">
        <v>80</v>
      </c>
      <c r="E5" s="2">
        <v>0.2</v>
      </c>
      <c r="F5" s="2">
        <v>0.16508093599165582</v>
      </c>
      <c r="G5" s="1">
        <v>814.97147031416046</v>
      </c>
      <c r="H5" s="1">
        <v>9.7700319309968781E-2</v>
      </c>
      <c r="I5" s="1">
        <v>1.2251364673157459E-3</v>
      </c>
      <c r="J5" s="1">
        <f t="shared" ref="J5:J29" si="0">I5*100</f>
        <v>0.1225136467315746</v>
      </c>
      <c r="O5" s="8" t="s">
        <v>8</v>
      </c>
      <c r="P5" s="9">
        <v>25.95</v>
      </c>
    </row>
    <row r="6" spans="1:38" x14ac:dyDescent="0.25">
      <c r="A6" s="64" t="s">
        <v>76</v>
      </c>
      <c r="B6" s="64">
        <v>4.1930000000000003E-6</v>
      </c>
      <c r="E6" s="2">
        <v>0.4</v>
      </c>
      <c r="F6" s="2">
        <v>0.33016187198331165</v>
      </c>
      <c r="G6" s="1">
        <v>1629.9429406283209</v>
      </c>
      <c r="H6" s="1">
        <v>8.6315674400196121E-2</v>
      </c>
      <c r="I6" s="1">
        <v>4.329503983426285E-3</v>
      </c>
      <c r="J6" s="1">
        <f t="shared" si="0"/>
        <v>0.4329503983426285</v>
      </c>
      <c r="K6" s="3"/>
    </row>
    <row r="7" spans="1:38" x14ac:dyDescent="0.25">
      <c r="A7" s="64" t="s">
        <v>82</v>
      </c>
      <c r="B7" s="64">
        <v>1</v>
      </c>
      <c r="E7" s="2">
        <v>0.6</v>
      </c>
      <c r="F7" s="2">
        <v>0.4952428079749675</v>
      </c>
      <c r="G7" s="1">
        <v>2444.9144109424819</v>
      </c>
      <c r="H7" s="1">
        <v>8.1910282306346616E-2</v>
      </c>
      <c r="I7" s="1">
        <v>9.2442017742980203E-3</v>
      </c>
      <c r="J7" s="1">
        <f t="shared" si="0"/>
        <v>0.92442017742980198</v>
      </c>
      <c r="K7" s="1" t="s">
        <v>64</v>
      </c>
      <c r="L7" s="60">
        <v>0</v>
      </c>
      <c r="M7" s="1">
        <v>3.648992928668595E-2</v>
      </c>
      <c r="N7" s="1">
        <v>0.1225136467315746</v>
      </c>
      <c r="O7" s="1">
        <v>0.4329503983426285</v>
      </c>
      <c r="P7" s="1">
        <v>0.92442017742980198</v>
      </c>
      <c r="Q7" s="1">
        <v>1.5953583454639142</v>
      </c>
      <c r="R7" s="1">
        <v>2.4450422268973595</v>
      </c>
      <c r="S7" s="1">
        <v>3.4730549348111031</v>
      </c>
      <c r="T7" s="1">
        <v>4.6791251688235729</v>
      </c>
      <c r="U7" s="1">
        <v>6.0630622947453778</v>
      </c>
      <c r="V7" s="1">
        <v>7.6247250213921509</v>
      </c>
      <c r="W7" s="1">
        <v>9.3640044322394012</v>
      </c>
      <c r="X7" s="1">
        <v>11.280813995694</v>
      </c>
      <c r="Y7" s="1">
        <v>13.375083301667409</v>
      </c>
      <c r="Z7" s="1">
        <v>15.646753935574514</v>
      </c>
      <c r="AA7" s="1">
        <v>18.095776649821669</v>
      </c>
      <c r="AB7" s="1">
        <v>20.722109359990338</v>
      </c>
      <c r="AC7" s="1">
        <v>23.525715685583766</v>
      </c>
      <c r="AD7" s="1">
        <v>26.506563862111083</v>
      </c>
      <c r="AE7" s="1">
        <v>29.664625913446063</v>
      </c>
      <c r="AF7" s="1">
        <v>32.999877011006404</v>
      </c>
      <c r="AG7" s="1">
        <v>36.512294969846344</v>
      </c>
      <c r="AH7" s="1">
        <v>46.068318662295979</v>
      </c>
      <c r="AI7" s="1">
        <v>56.731251559724839</v>
      </c>
      <c r="AJ7" s="1">
        <v>68.500882879291481</v>
      </c>
      <c r="AK7" s="1">
        <v>81.377040544137074</v>
      </c>
      <c r="AL7" s="1">
        <v>95.359581389377809</v>
      </c>
    </row>
    <row r="8" spans="1:38" x14ac:dyDescent="0.25">
      <c r="A8" s="66" t="s">
        <v>84</v>
      </c>
      <c r="B8" s="64">
        <v>1.905</v>
      </c>
      <c r="E8" s="2">
        <v>0.8</v>
      </c>
      <c r="F8" s="2">
        <v>0.6603237439666233</v>
      </c>
      <c r="G8" s="1">
        <v>3259.8858812566418</v>
      </c>
      <c r="H8" s="1">
        <v>7.9515131540381576E-2</v>
      </c>
      <c r="I8" s="1">
        <v>1.5953583454639143E-2</v>
      </c>
      <c r="J8" s="1">
        <f t="shared" si="0"/>
        <v>1.5953583454639142</v>
      </c>
      <c r="K8" s="11" t="s">
        <v>57</v>
      </c>
      <c r="L8" s="2">
        <v>0</v>
      </c>
      <c r="M8" s="2">
        <v>0.1</v>
      </c>
      <c r="N8" s="2">
        <v>0.2</v>
      </c>
      <c r="O8" s="2">
        <v>0.4</v>
      </c>
      <c r="P8" s="2">
        <v>0.6</v>
      </c>
      <c r="Q8" s="2">
        <v>0.8</v>
      </c>
      <c r="R8" s="2">
        <v>1</v>
      </c>
      <c r="S8" s="2">
        <v>1.2</v>
      </c>
      <c r="T8" s="2">
        <v>1.4</v>
      </c>
      <c r="U8" s="2">
        <v>1.6</v>
      </c>
      <c r="V8" s="2">
        <v>1.8</v>
      </c>
      <c r="W8" s="2">
        <v>2</v>
      </c>
      <c r="X8" s="2">
        <v>2.2000000000000002</v>
      </c>
      <c r="Y8" s="2">
        <v>2.4</v>
      </c>
      <c r="Z8" s="63">
        <v>2.6</v>
      </c>
      <c r="AA8" s="63">
        <v>2.8</v>
      </c>
      <c r="AB8" s="63">
        <v>3</v>
      </c>
      <c r="AC8" s="63">
        <v>3.2</v>
      </c>
      <c r="AD8" s="63">
        <v>3.4</v>
      </c>
      <c r="AE8" s="63">
        <v>3.6</v>
      </c>
      <c r="AF8" s="63">
        <v>3.8</v>
      </c>
      <c r="AG8" s="63">
        <v>4</v>
      </c>
      <c r="AH8" s="63">
        <v>4.5</v>
      </c>
      <c r="AI8" s="63">
        <v>5</v>
      </c>
      <c r="AJ8" s="63">
        <v>5.5</v>
      </c>
      <c r="AK8" s="63">
        <v>6</v>
      </c>
      <c r="AL8" s="63">
        <v>6.5</v>
      </c>
    </row>
    <row r="9" spans="1:38" x14ac:dyDescent="0.25">
      <c r="A9" s="64"/>
      <c r="B9" s="64"/>
      <c r="E9" s="2">
        <v>1</v>
      </c>
      <c r="F9" s="2">
        <v>0.82540467995827915</v>
      </c>
      <c r="G9" s="1">
        <v>4074.8573515708026</v>
      </c>
      <c r="H9" s="1">
        <v>7.7993403238616962E-2</v>
      </c>
      <c r="I9" s="1">
        <v>2.4450422268973593E-2</v>
      </c>
      <c r="J9" s="1">
        <f t="shared" si="0"/>
        <v>2.4450422268973595</v>
      </c>
      <c r="K9" s="3"/>
    </row>
    <row r="10" spans="1:38" x14ac:dyDescent="0.25">
      <c r="A10" s="64"/>
      <c r="B10" s="64"/>
      <c r="E10" s="2">
        <v>1.2</v>
      </c>
      <c r="F10" s="2">
        <v>0.99048561594993501</v>
      </c>
      <c r="G10" s="1">
        <v>4889.8288218849639</v>
      </c>
      <c r="H10" s="1">
        <v>7.6934417141016551E-2</v>
      </c>
      <c r="I10" s="1">
        <v>3.4730549348111033E-2</v>
      </c>
      <c r="J10" s="1">
        <f t="shared" si="0"/>
        <v>3.4730549348111031</v>
      </c>
      <c r="K10" s="3"/>
    </row>
    <row r="11" spans="1:38" x14ac:dyDescent="0.25">
      <c r="A11" s="64"/>
      <c r="B11" s="64"/>
      <c r="E11" s="2">
        <v>1.4</v>
      </c>
      <c r="F11" s="2">
        <v>1.1555665519415907</v>
      </c>
      <c r="G11" s="1">
        <v>5704.8002921991238</v>
      </c>
      <c r="H11" s="1">
        <v>7.6151786948538025E-2</v>
      </c>
      <c r="I11" s="1">
        <v>4.6791251688235731E-2</v>
      </c>
      <c r="J11" s="1">
        <f t="shared" si="0"/>
        <v>4.6791251688235729</v>
      </c>
      <c r="K11" s="4"/>
      <c r="L11" s="2" t="s">
        <v>1</v>
      </c>
      <c r="M11" s="2" t="s">
        <v>2</v>
      </c>
      <c r="P11" t="s">
        <v>1</v>
      </c>
    </row>
    <row r="12" spans="1:38" x14ac:dyDescent="0.25">
      <c r="A12" s="64"/>
      <c r="B12" s="64"/>
      <c r="E12" s="2">
        <v>1.6</v>
      </c>
      <c r="F12" s="2">
        <v>1.3206474879332466</v>
      </c>
      <c r="G12" s="1">
        <v>6519.7717625132836</v>
      </c>
      <c r="H12" s="1">
        <v>7.5548104486207954E-2</v>
      </c>
      <c r="I12" s="1">
        <v>6.0630622947453777E-2</v>
      </c>
      <c r="J12" s="1">
        <f t="shared" si="0"/>
        <v>6.0630622947453778</v>
      </c>
      <c r="K12" s="4"/>
      <c r="L12" s="60">
        <v>0</v>
      </c>
      <c r="M12" s="10">
        <f>L8*$F$4</f>
        <v>0</v>
      </c>
      <c r="O12">
        <f>IF(P3&lt;M12,"Diminuer le DN",0)</f>
        <v>0</v>
      </c>
    </row>
    <row r="13" spans="1:38" x14ac:dyDescent="0.25">
      <c r="A13" s="64"/>
      <c r="B13" s="64"/>
      <c r="E13" s="2">
        <v>1.8</v>
      </c>
      <c r="F13" s="2">
        <v>1.4857284239249025</v>
      </c>
      <c r="G13" s="1">
        <v>7334.7432328274444</v>
      </c>
      <c r="H13" s="1">
        <v>7.5067280521593283E-2</v>
      </c>
      <c r="I13" s="1">
        <v>7.6247250213921508E-2</v>
      </c>
      <c r="J13" s="1">
        <f t="shared" si="0"/>
        <v>7.6247250213921509</v>
      </c>
      <c r="K13" s="4"/>
      <c r="L13" s="1">
        <v>3.648992928668595E-2</v>
      </c>
      <c r="M13" s="10">
        <f>M8*$P$5</f>
        <v>2.5950000000000002</v>
      </c>
      <c r="O13">
        <f>IF(M13&gt;$P$3,$P$3,0)</f>
        <v>0</v>
      </c>
      <c r="P13">
        <f>IF(O13&gt;O12,((($P$3-M12)/(M13-M12))*(L13-L12))+L12,0)</f>
        <v>0</v>
      </c>
    </row>
    <row r="14" spans="1:38" x14ac:dyDescent="0.25">
      <c r="A14" s="64"/>
      <c r="B14" s="64"/>
      <c r="E14" s="2">
        <v>2</v>
      </c>
      <c r="F14" s="2">
        <v>1.6508093599165583</v>
      </c>
      <c r="G14" s="1">
        <v>8149.7147031416052</v>
      </c>
      <c r="H14" s="1">
        <v>7.4674638087804973E-2</v>
      </c>
      <c r="I14" s="1">
        <v>9.3640044322394006E-2</v>
      </c>
      <c r="J14" s="1">
        <f t="shared" si="0"/>
        <v>9.3640044322394012</v>
      </c>
      <c r="K14" s="4"/>
      <c r="L14" s="1">
        <v>0.1225136467315746</v>
      </c>
      <c r="M14" s="10">
        <f>N8*$P$5</f>
        <v>5.19</v>
      </c>
      <c r="O14">
        <f t="shared" ref="O14:O24" si="1">IF(M14&gt;$P$3,$P$3,0)</f>
        <v>0</v>
      </c>
      <c r="P14">
        <f t="shared" ref="P14:P24" si="2">IF(O14&gt;O13,((($P$3-M13)/(M14-M13))*(L14-L13))+L13,0)</f>
        <v>0</v>
      </c>
    </row>
    <row r="15" spans="1:38" x14ac:dyDescent="0.25">
      <c r="A15" s="64"/>
      <c r="B15" s="64"/>
      <c r="E15" s="2">
        <v>2.2000000000000002</v>
      </c>
      <c r="F15" s="2">
        <v>1.8158902959082142</v>
      </c>
      <c r="G15" s="1">
        <v>8964.686173455766</v>
      </c>
      <c r="H15" s="1">
        <v>7.4347536700934483E-2</v>
      </c>
      <c r="I15" s="1">
        <v>0.11280813995694</v>
      </c>
      <c r="J15" s="1">
        <f t="shared" si="0"/>
        <v>11.280813995694</v>
      </c>
      <c r="K15" s="4"/>
      <c r="L15" s="1">
        <v>0.4329503983426285</v>
      </c>
      <c r="M15" s="10">
        <f>O8*$P$5</f>
        <v>10.38</v>
      </c>
      <c r="O15">
        <f t="shared" si="1"/>
        <v>0</v>
      </c>
      <c r="P15">
        <f t="shared" si="2"/>
        <v>0</v>
      </c>
    </row>
    <row r="16" spans="1:38" x14ac:dyDescent="0.25">
      <c r="A16" s="64"/>
      <c r="B16" s="64"/>
      <c r="E16" s="2">
        <v>2.4</v>
      </c>
      <c r="F16" s="2">
        <v>1.98097123189987</v>
      </c>
      <c r="G16" s="1">
        <v>9779.6576437699277</v>
      </c>
      <c r="H16" s="1">
        <v>7.4070541449864233E-2</v>
      </c>
      <c r="I16" s="1">
        <v>0.13375083301667409</v>
      </c>
      <c r="J16" s="1">
        <f t="shared" si="0"/>
        <v>13.375083301667409</v>
      </c>
      <c r="K16" s="4"/>
      <c r="L16" s="1">
        <v>0.92442017742980198</v>
      </c>
      <c r="M16" s="10">
        <f>P8*$P$5</f>
        <v>15.569999999999999</v>
      </c>
      <c r="O16">
        <f t="shared" si="1"/>
        <v>0</v>
      </c>
      <c r="P16">
        <f t="shared" si="2"/>
        <v>0</v>
      </c>
    </row>
    <row r="17" spans="1:16" x14ac:dyDescent="0.25">
      <c r="A17" s="64"/>
      <c r="B17" s="64"/>
      <c r="E17" s="63">
        <v>2.6</v>
      </c>
      <c r="F17" s="63">
        <v>2.1460521678915256</v>
      </c>
      <c r="G17" s="62">
        <v>10594.629114084086</v>
      </c>
      <c r="H17" s="62">
        <v>7.3832753308330834E-2</v>
      </c>
      <c r="I17" s="62">
        <v>0.15646753935574514</v>
      </c>
      <c r="J17" s="1">
        <f t="shared" si="0"/>
        <v>15.646753935574514</v>
      </c>
      <c r="K17" s="4"/>
      <c r="L17" s="1">
        <v>1.5953583454639142</v>
      </c>
      <c r="M17" s="10">
        <f>Q8*$P$5</f>
        <v>20.76</v>
      </c>
      <c r="O17">
        <f t="shared" si="1"/>
        <v>0</v>
      </c>
      <c r="P17">
        <f t="shared" si="2"/>
        <v>0</v>
      </c>
    </row>
    <row r="18" spans="1:16" x14ac:dyDescent="0.25">
      <c r="A18" s="64"/>
      <c r="B18" s="64"/>
      <c r="E18" s="63">
        <v>2.8</v>
      </c>
      <c r="F18" s="63">
        <v>2.3111331038831815</v>
      </c>
      <c r="G18" s="62">
        <v>11409.600584398248</v>
      </c>
      <c r="H18" s="62">
        <v>7.3626248411089876E-2</v>
      </c>
      <c r="I18" s="62">
        <v>0.18095776649821668</v>
      </c>
      <c r="J18" s="1">
        <f t="shared" si="0"/>
        <v>18.095776649821669</v>
      </c>
      <c r="K18" s="4"/>
      <c r="L18" s="1">
        <v>2.4450422268973595</v>
      </c>
      <c r="M18" s="10">
        <f>R8*$P$5</f>
        <v>25.95</v>
      </c>
      <c r="O18">
        <f t="shared" si="1"/>
        <v>0</v>
      </c>
      <c r="P18">
        <f t="shared" si="2"/>
        <v>0</v>
      </c>
    </row>
    <row r="19" spans="1:16" x14ac:dyDescent="0.25">
      <c r="A19" s="64"/>
      <c r="B19" s="64"/>
      <c r="E19" s="63">
        <v>3</v>
      </c>
      <c r="F19" s="63">
        <v>2.4762140398748373</v>
      </c>
      <c r="G19" s="62">
        <v>12224.572054712407</v>
      </c>
      <c r="H19" s="62">
        <v>7.3445122428158538E-2</v>
      </c>
      <c r="I19" s="62">
        <v>0.20722109359990337</v>
      </c>
      <c r="J19" s="1">
        <f t="shared" si="0"/>
        <v>20.722109359990338</v>
      </c>
      <c r="K19" s="4"/>
      <c r="L19" s="1">
        <v>3.4730549348111031</v>
      </c>
      <c r="M19" s="10">
        <f>S8*$P$5</f>
        <v>31.139999999999997</v>
      </c>
      <c r="O19">
        <f t="shared" si="1"/>
        <v>0</v>
      </c>
      <c r="P19">
        <f t="shared" si="2"/>
        <v>0</v>
      </c>
    </row>
    <row r="20" spans="1:16" x14ac:dyDescent="0.25">
      <c r="A20" s="64"/>
      <c r="B20" s="64"/>
      <c r="E20" s="63">
        <v>3.2</v>
      </c>
      <c r="F20" s="63">
        <v>2.6412949758664932</v>
      </c>
      <c r="G20" s="62">
        <v>13039.543525026567</v>
      </c>
      <c r="H20" s="62">
        <v>7.3284882305581833E-2</v>
      </c>
      <c r="I20" s="62">
        <v>0.23525715685583767</v>
      </c>
      <c r="J20" s="1">
        <f t="shared" si="0"/>
        <v>23.525715685583766</v>
      </c>
      <c r="K20" s="4"/>
      <c r="L20" s="1">
        <v>4.6791251688235729</v>
      </c>
      <c r="M20" s="10">
        <f>T8*$P$5</f>
        <v>36.33</v>
      </c>
      <c r="O20">
        <f t="shared" si="1"/>
        <v>0</v>
      </c>
      <c r="P20">
        <f t="shared" si="2"/>
        <v>0</v>
      </c>
    </row>
    <row r="21" spans="1:16" x14ac:dyDescent="0.25">
      <c r="A21" s="64"/>
      <c r="B21" s="64"/>
      <c r="E21" s="63">
        <v>3.4</v>
      </c>
      <c r="F21" s="63">
        <v>2.8063759118581491</v>
      </c>
      <c r="G21" s="62">
        <v>13854.514995340729</v>
      </c>
      <c r="H21" s="62">
        <v>7.3142046121766321E-2</v>
      </c>
      <c r="I21" s="62">
        <v>0.26506563862111082</v>
      </c>
      <c r="J21" s="1">
        <f t="shared" si="0"/>
        <v>26.506563862111083</v>
      </c>
      <c r="K21" s="4"/>
      <c r="L21" s="1">
        <v>6.0630622947453778</v>
      </c>
      <c r="M21" s="10">
        <f>U8*$P$5</f>
        <v>41.52</v>
      </c>
      <c r="O21">
        <f t="shared" si="1"/>
        <v>0</v>
      </c>
      <c r="P21">
        <f t="shared" si="2"/>
        <v>0</v>
      </c>
    </row>
    <row r="22" spans="1:16" x14ac:dyDescent="0.25">
      <c r="A22" s="64"/>
      <c r="B22" s="64"/>
      <c r="E22" s="63">
        <v>3.6</v>
      </c>
      <c r="F22" s="63">
        <v>2.9714568478498049</v>
      </c>
      <c r="G22" s="62">
        <v>14669.486465654889</v>
      </c>
      <c r="H22" s="62">
        <v>7.3013872263100826E-2</v>
      </c>
      <c r="I22" s="62">
        <v>0.29664625913446063</v>
      </c>
      <c r="J22" s="1">
        <f t="shared" si="0"/>
        <v>29.664625913446063</v>
      </c>
      <c r="K22" s="4"/>
      <c r="L22" s="1">
        <v>7.6247250213921509</v>
      </c>
      <c r="M22" s="10">
        <f>V8*$P$5</f>
        <v>46.71</v>
      </c>
      <c r="O22">
        <f t="shared" si="1"/>
        <v>0</v>
      </c>
      <c r="P22">
        <f t="shared" si="2"/>
        <v>0</v>
      </c>
    </row>
    <row r="23" spans="1:16" x14ac:dyDescent="0.25">
      <c r="A23" s="64"/>
      <c r="B23" s="64"/>
      <c r="E23" s="63">
        <v>3.8</v>
      </c>
      <c r="F23" s="63">
        <v>3.1365377838414608</v>
      </c>
      <c r="G23" s="62">
        <v>15484.457935969049</v>
      </c>
      <c r="H23" s="62">
        <v>7.2898171530391742E-2</v>
      </c>
      <c r="I23" s="62">
        <v>0.32999877011006401</v>
      </c>
      <c r="J23" s="1">
        <f t="shared" si="0"/>
        <v>32.999877011006404</v>
      </c>
      <c r="K23" s="4"/>
      <c r="L23" s="1">
        <v>9.3640044322394012</v>
      </c>
      <c r="M23" s="10">
        <f>W8*$P$5</f>
        <v>51.9</v>
      </c>
      <c r="O23">
        <f t="shared" si="1"/>
        <v>0</v>
      </c>
      <c r="P23">
        <f t="shared" si="2"/>
        <v>0</v>
      </c>
    </row>
    <row r="24" spans="1:16" x14ac:dyDescent="0.25">
      <c r="A24" s="64"/>
      <c r="B24" s="64"/>
      <c r="E24" s="63">
        <v>4</v>
      </c>
      <c r="F24" s="63">
        <v>3.3016187198331166</v>
      </c>
      <c r="G24" s="62">
        <v>16299.42940628321</v>
      </c>
      <c r="H24" s="62">
        <v>7.2793173912894152E-2</v>
      </c>
      <c r="I24" s="62">
        <v>0.36512294969846343</v>
      </c>
      <c r="J24" s="1">
        <f t="shared" si="0"/>
        <v>36.512294969846344</v>
      </c>
      <c r="K24" s="4"/>
      <c r="L24" s="1">
        <v>11.280813995694</v>
      </c>
      <c r="M24" s="10">
        <f>X8*$P$5</f>
        <v>57.09</v>
      </c>
      <c r="O24">
        <f t="shared" si="1"/>
        <v>0</v>
      </c>
      <c r="P24">
        <f t="shared" si="2"/>
        <v>0</v>
      </c>
    </row>
    <row r="25" spans="1:16" x14ac:dyDescent="0.25">
      <c r="A25" s="64"/>
      <c r="B25" s="64"/>
      <c r="E25" s="63">
        <v>4.5</v>
      </c>
      <c r="F25" s="63">
        <v>3.714321059812256</v>
      </c>
      <c r="G25" s="62">
        <v>18336.858082068611</v>
      </c>
      <c r="H25" s="62">
        <v>7.2568616242096207E-2</v>
      </c>
      <c r="I25" s="62">
        <v>0.46068318662295982</v>
      </c>
      <c r="J25" s="1">
        <f t="shared" si="0"/>
        <v>46.068318662295979</v>
      </c>
      <c r="K25" s="4"/>
      <c r="L25" s="1">
        <v>13.375083301667409</v>
      </c>
      <c r="M25" s="10">
        <f>Y8*P5</f>
        <v>62.279999999999994</v>
      </c>
      <c r="O25">
        <f t="shared" ref="O25:O38" si="3">IF(M25&gt;$P$3,$P$3,0)</f>
        <v>0</v>
      </c>
      <c r="P25">
        <f t="shared" ref="P25:P38" si="4">IF(O25&gt;O24,((($P$3-M24)/(M25-M24))*(L25-L24))+L24,0)</f>
        <v>0</v>
      </c>
    </row>
    <row r="26" spans="1:16" x14ac:dyDescent="0.25">
      <c r="A26" s="64"/>
      <c r="B26" s="64"/>
      <c r="E26" s="63">
        <v>5</v>
      </c>
      <c r="F26" s="63">
        <v>4.1270233997913959</v>
      </c>
      <c r="G26" s="62">
        <v>20374.286757854014</v>
      </c>
      <c r="H26" s="62">
        <v>7.2385880791003304E-2</v>
      </c>
      <c r="I26" s="62">
        <v>0.56731251559724838</v>
      </c>
      <c r="J26" s="1">
        <f t="shared" si="0"/>
        <v>56.731251559724839</v>
      </c>
      <c r="K26" s="4"/>
      <c r="L26" s="1">
        <v>15.646753935574514</v>
      </c>
      <c r="M26" s="10">
        <f>Z8*P5</f>
        <v>67.47</v>
      </c>
      <c r="O26">
        <f t="shared" si="3"/>
        <v>0</v>
      </c>
      <c r="P26">
        <f t="shared" si="4"/>
        <v>0</v>
      </c>
    </row>
    <row r="27" spans="1:16" x14ac:dyDescent="0.25">
      <c r="A27" s="64"/>
      <c r="B27" s="64"/>
      <c r="E27" s="63">
        <v>5.5</v>
      </c>
      <c r="F27" s="63">
        <v>4.5397257397705353</v>
      </c>
      <c r="G27" s="62">
        <v>22411.715433639412</v>
      </c>
      <c r="H27" s="62">
        <v>7.2234105175155452E-2</v>
      </c>
      <c r="I27" s="62">
        <v>0.6850088287929148</v>
      </c>
      <c r="J27" s="1">
        <f t="shared" si="0"/>
        <v>68.500882879291481</v>
      </c>
      <c r="K27" s="4"/>
      <c r="L27" s="1">
        <v>18.095776649821669</v>
      </c>
      <c r="M27" s="10">
        <f>AA8*P5</f>
        <v>72.66</v>
      </c>
      <c r="O27">
        <f t="shared" si="3"/>
        <v>0</v>
      </c>
      <c r="P27">
        <f t="shared" si="4"/>
        <v>0</v>
      </c>
    </row>
    <row r="28" spans="1:16" x14ac:dyDescent="0.25">
      <c r="A28" s="64"/>
      <c r="B28" s="64"/>
      <c r="E28" s="63">
        <v>6</v>
      </c>
      <c r="F28" s="63">
        <v>4.9524280797496747</v>
      </c>
      <c r="G28" s="62">
        <v>24449.144109424815</v>
      </c>
      <c r="H28" s="62">
        <v>7.2105915978142435E-2</v>
      </c>
      <c r="I28" s="62">
        <v>0.8137704054413708</v>
      </c>
      <c r="J28" s="1">
        <f t="shared" si="0"/>
        <v>81.377040544137074</v>
      </c>
      <c r="K28" s="4"/>
      <c r="L28" s="1">
        <v>20.722109359990338</v>
      </c>
      <c r="M28" s="10">
        <f>AB8*P5</f>
        <v>77.849999999999994</v>
      </c>
      <c r="O28">
        <f t="shared" si="3"/>
        <v>0</v>
      </c>
      <c r="P28">
        <f t="shared" si="4"/>
        <v>0</v>
      </c>
    </row>
    <row r="29" spans="1:16" x14ac:dyDescent="0.25">
      <c r="A29" s="64"/>
      <c r="B29" s="64"/>
      <c r="E29" s="63">
        <v>6.5</v>
      </c>
      <c r="F29" s="63">
        <v>5.3651304197288141</v>
      </c>
      <c r="G29" s="62">
        <v>26486.572785210217</v>
      </c>
      <c r="H29" s="62">
        <v>7.1996126248780129E-2</v>
      </c>
      <c r="I29" s="62">
        <v>0.95359581389377812</v>
      </c>
      <c r="J29" s="1">
        <f t="shared" si="0"/>
        <v>95.359581389377809</v>
      </c>
      <c r="L29" s="1">
        <v>23.525715685583766</v>
      </c>
      <c r="M29" s="10">
        <f>AC8*P5</f>
        <v>83.04</v>
      </c>
      <c r="O29">
        <f t="shared" si="3"/>
        <v>0</v>
      </c>
      <c r="P29">
        <f t="shared" si="4"/>
        <v>0</v>
      </c>
    </row>
    <row r="30" spans="1:16" x14ac:dyDescent="0.25">
      <c r="L30" s="1">
        <v>26.506563862111083</v>
      </c>
      <c r="M30" s="10">
        <f>AD8*P5</f>
        <v>88.22999999999999</v>
      </c>
      <c r="O30">
        <f t="shared" si="3"/>
        <v>0</v>
      </c>
      <c r="P30">
        <f t="shared" si="4"/>
        <v>0</v>
      </c>
    </row>
    <row r="31" spans="1:16" x14ac:dyDescent="0.25">
      <c r="L31" s="1">
        <v>29.664625913446063</v>
      </c>
      <c r="M31" s="10">
        <f>AE8*P5</f>
        <v>93.42</v>
      </c>
      <c r="O31">
        <f t="shared" si="3"/>
        <v>0</v>
      </c>
      <c r="P31">
        <f t="shared" si="4"/>
        <v>0</v>
      </c>
    </row>
    <row r="32" spans="1:16" x14ac:dyDescent="0.25">
      <c r="L32" s="1">
        <v>32.999877011006404</v>
      </c>
      <c r="M32" s="10">
        <f>AF8*P5</f>
        <v>98.61</v>
      </c>
      <c r="O32">
        <f t="shared" si="3"/>
        <v>0</v>
      </c>
      <c r="P32">
        <f t="shared" si="4"/>
        <v>0</v>
      </c>
    </row>
    <row r="33" spans="12:16" x14ac:dyDescent="0.25">
      <c r="L33" s="1">
        <v>36.512294969846344</v>
      </c>
      <c r="M33" s="10">
        <f>AG8*$P$5</f>
        <v>103.8</v>
      </c>
      <c r="O33">
        <f t="shared" si="3"/>
        <v>0</v>
      </c>
      <c r="P33">
        <f t="shared" si="4"/>
        <v>0</v>
      </c>
    </row>
    <row r="34" spans="12:16" x14ac:dyDescent="0.25">
      <c r="L34" s="1">
        <v>46.068318662295979</v>
      </c>
      <c r="M34" s="10">
        <f>AH8*$P$5</f>
        <v>116.77499999999999</v>
      </c>
      <c r="O34">
        <f t="shared" si="3"/>
        <v>0</v>
      </c>
      <c r="P34">
        <f t="shared" si="4"/>
        <v>0</v>
      </c>
    </row>
    <row r="35" spans="12:16" x14ac:dyDescent="0.25">
      <c r="L35" s="1">
        <v>56.731251559724839</v>
      </c>
      <c r="M35" s="10">
        <f>AI8*$P$5</f>
        <v>129.75</v>
      </c>
      <c r="O35">
        <f t="shared" si="3"/>
        <v>0</v>
      </c>
      <c r="P35">
        <f t="shared" si="4"/>
        <v>0</v>
      </c>
    </row>
    <row r="36" spans="12:16" x14ac:dyDescent="0.25">
      <c r="L36" s="1">
        <v>68.500882879291481</v>
      </c>
      <c r="M36" s="10">
        <f>AJ8*$P$5</f>
        <v>142.72499999999999</v>
      </c>
      <c r="O36">
        <f t="shared" si="3"/>
        <v>0</v>
      </c>
      <c r="P36">
        <f t="shared" si="4"/>
        <v>0</v>
      </c>
    </row>
    <row r="37" spans="12:16" x14ac:dyDescent="0.25">
      <c r="L37" s="1">
        <v>81.377040544137074</v>
      </c>
      <c r="M37" s="10">
        <f>AK8*$P$5</f>
        <v>155.69999999999999</v>
      </c>
      <c r="O37">
        <f t="shared" si="3"/>
        <v>0</v>
      </c>
      <c r="P37">
        <f t="shared" si="4"/>
        <v>0</v>
      </c>
    </row>
    <row r="38" spans="12:16" x14ac:dyDescent="0.25">
      <c r="L38" s="1">
        <v>95.359581389377809</v>
      </c>
      <c r="M38" s="10">
        <f>AL8*$P$5</f>
        <v>168.67499999999998</v>
      </c>
      <c r="O38">
        <f t="shared" si="3"/>
        <v>0</v>
      </c>
      <c r="P38">
        <f t="shared" si="4"/>
        <v>0</v>
      </c>
    </row>
  </sheetData>
  <sheetProtection algorithmName="SHA-512" hashValue="E2m44+ooH3dOgYNYs6OV8LeL7x4yRu6FXEDngxiqkCdTKZ44nMFR8wxU07MyGepZpLJJvrt4xZjxen3J16QeiA==" saltValue="Wo7q/JLlxcCmlQ7fxBzT9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>
    <tabColor theme="7" tint="0.79998168889431442"/>
  </sheetPr>
  <dimension ref="A1:AS45"/>
  <sheetViews>
    <sheetView workbookViewId="0">
      <selection activeCell="J36" sqref="J36"/>
    </sheetView>
  </sheetViews>
  <sheetFormatPr baseColWidth="10" defaultColWidth="11.42578125" defaultRowHeight="15" x14ac:dyDescent="0.25"/>
  <cols>
    <col min="1" max="1" width="13.28515625" customWidth="1"/>
  </cols>
  <sheetData>
    <row r="1" spans="1:45" x14ac:dyDescent="0.25">
      <c r="A1" s="64"/>
      <c r="B1" s="64"/>
    </row>
    <row r="2" spans="1:45" x14ac:dyDescent="0.25">
      <c r="A2" s="64"/>
      <c r="B2" s="64"/>
      <c r="O2" s="1" t="s">
        <v>6</v>
      </c>
      <c r="P2" s="2">
        <f>IF(AND(CALCUL!$C$6='X '!B4,CALCUL!C5='X '!A3),25,0)</f>
        <v>0</v>
      </c>
    </row>
    <row r="3" spans="1:45" x14ac:dyDescent="0.25">
      <c r="A3" s="64"/>
      <c r="B3" s="64"/>
      <c r="E3" s="2" t="s">
        <v>78</v>
      </c>
      <c r="F3" s="2" t="s">
        <v>79</v>
      </c>
      <c r="G3" s="2" t="s">
        <v>77</v>
      </c>
      <c r="H3" s="65" t="s">
        <v>81</v>
      </c>
      <c r="I3" s="65" t="s">
        <v>83</v>
      </c>
      <c r="J3" s="65" t="s">
        <v>85</v>
      </c>
      <c r="O3" s="1" t="s">
        <v>4</v>
      </c>
      <c r="P3" s="2">
        <f>IF(P2&gt;0,CALCUL!$C$7,0)</f>
        <v>0</v>
      </c>
    </row>
    <row r="4" spans="1:45" x14ac:dyDescent="0.25">
      <c r="A4" s="64"/>
      <c r="B4" s="64"/>
      <c r="E4" s="2">
        <v>0.1</v>
      </c>
      <c r="F4" s="2">
        <v>5.5693759655348167E-2</v>
      </c>
      <c r="G4" s="1">
        <v>334.72042530760166</v>
      </c>
      <c r="H4" s="1">
        <v>0.12322053596155362</v>
      </c>
      <c r="I4" s="1">
        <v>1.4446432398169582E-4</v>
      </c>
      <c r="J4" s="1">
        <f>I4*100</f>
        <v>1.4446432398169583E-2</v>
      </c>
      <c r="O4" s="1" t="s">
        <v>1</v>
      </c>
      <c r="P4" s="2">
        <f>SUM(P13:P45)</f>
        <v>0</v>
      </c>
    </row>
    <row r="5" spans="1:45" x14ac:dyDescent="0.25">
      <c r="A5" s="64" t="s">
        <v>75</v>
      </c>
      <c r="B5" s="64">
        <v>25.2</v>
      </c>
      <c r="C5" t="s">
        <v>80</v>
      </c>
      <c r="E5" s="2">
        <v>0.2</v>
      </c>
      <c r="F5" s="2">
        <v>0.11138751931069633</v>
      </c>
      <c r="G5" s="1">
        <v>669.44085061520332</v>
      </c>
      <c r="H5" s="1">
        <v>0.10172224815744858</v>
      </c>
      <c r="I5" s="1">
        <v>4.7703852930973184E-4</v>
      </c>
      <c r="J5" s="1">
        <f t="shared" ref="J5:J36" si="0">I5*100</f>
        <v>4.7703852930973185E-2</v>
      </c>
      <c r="O5" s="8" t="s">
        <v>8</v>
      </c>
      <c r="P5" s="9">
        <v>25.95</v>
      </c>
    </row>
    <row r="6" spans="1:45" x14ac:dyDescent="0.25">
      <c r="A6" s="64" t="s">
        <v>76</v>
      </c>
      <c r="B6" s="64">
        <v>4.1930000000000003E-6</v>
      </c>
      <c r="E6" s="2">
        <v>0.4</v>
      </c>
      <c r="F6" s="2">
        <v>0.22277503862139267</v>
      </c>
      <c r="G6" s="1">
        <v>1338.8817012304066</v>
      </c>
      <c r="H6" s="1">
        <v>8.8575767124481383E-2</v>
      </c>
      <c r="I6" s="1">
        <v>1.6615461984733906E-3</v>
      </c>
      <c r="J6" s="1">
        <f t="shared" si="0"/>
        <v>0.16615461984733906</v>
      </c>
      <c r="K6" s="3"/>
    </row>
    <row r="7" spans="1:45" x14ac:dyDescent="0.25">
      <c r="A7" s="64" t="s">
        <v>82</v>
      </c>
      <c r="B7" s="64">
        <v>1.2</v>
      </c>
      <c r="E7" s="2">
        <v>0.6</v>
      </c>
      <c r="F7" s="2">
        <v>0.33416255793208899</v>
      </c>
      <c r="G7" s="1">
        <v>2008.3225518456095</v>
      </c>
      <c r="H7" s="1">
        <v>8.3459645393776385E-2</v>
      </c>
      <c r="I7" s="1">
        <v>3.5225450179159389E-3</v>
      </c>
      <c r="J7" s="1">
        <f t="shared" si="0"/>
        <v>0.3522545017915939</v>
      </c>
      <c r="K7" s="1" t="s">
        <v>64</v>
      </c>
      <c r="L7" s="60">
        <v>0</v>
      </c>
      <c r="M7" s="1">
        <v>1.4446432398169583E-2</v>
      </c>
      <c r="N7" s="1">
        <v>4.7703852930973185E-2</v>
      </c>
      <c r="O7" s="1">
        <v>0.16615461984733906</v>
      </c>
      <c r="P7" s="1">
        <v>0.3522545017915939</v>
      </c>
      <c r="Q7" s="1">
        <v>0.60527755799981331</v>
      </c>
      <c r="R7" s="1">
        <v>0.92488727183196884</v>
      </c>
      <c r="S7" s="1">
        <v>1.310889531394325</v>
      </c>
      <c r="T7" s="1">
        <v>1.7631581472783695</v>
      </c>
      <c r="U7" s="1">
        <v>2.2816045661535767</v>
      </c>
      <c r="V7" s="1">
        <v>2.8661632412008999</v>
      </c>
      <c r="W7" s="1">
        <v>3.5167837062661209</v>
      </c>
      <c r="X7" s="1">
        <v>4.2334259116903956</v>
      </c>
      <c r="Y7" s="1">
        <v>5.0160573019414105</v>
      </c>
      <c r="Z7" s="1">
        <v>5.864650892067016</v>
      </c>
      <c r="AA7" s="1">
        <v>6.7791839501600943</v>
      </c>
      <c r="AB7" s="1">
        <v>7.7596370647666726</v>
      </c>
      <c r="AC7" s="1">
        <v>8.8059934663033825</v>
      </c>
      <c r="AD7" s="1">
        <v>9.9182385215594131</v>
      </c>
      <c r="AE7" s="1">
        <v>11.096359349427559</v>
      </c>
      <c r="AF7" s="1">
        <v>12.340344523589692</v>
      </c>
      <c r="AG7" s="1">
        <v>13.650183838883462</v>
      </c>
      <c r="AH7" s="1">
        <v>17.212835962634845</v>
      </c>
      <c r="AI7" s="1">
        <v>21.186900125033866</v>
      </c>
      <c r="AJ7" s="1">
        <v>25.572279535835573</v>
      </c>
      <c r="AK7" s="1">
        <v>30.368895229516962</v>
      </c>
      <c r="AL7" s="1">
        <v>35.576681543935678</v>
      </c>
      <c r="AM7" s="1">
        <v>41.195583011107168</v>
      </c>
      <c r="AN7" s="1">
        <v>47.225552148212365</v>
      </c>
      <c r="AO7" s="1">
        <v>53.666547844718423</v>
      </c>
      <c r="AP7" s="1">
        <v>60.518534157059335</v>
      </c>
      <c r="AQ7" s="1">
        <v>67.781479389678609</v>
      </c>
      <c r="AR7" s="1">
        <v>75.455355382086239</v>
      </c>
      <c r="AS7" s="1">
        <v>83.540136947212687</v>
      </c>
    </row>
    <row r="8" spans="1:45" x14ac:dyDescent="0.25">
      <c r="A8" s="66" t="s">
        <v>84</v>
      </c>
      <c r="B8" s="64">
        <v>1.905</v>
      </c>
      <c r="E8" s="2">
        <v>0.8</v>
      </c>
      <c r="F8" s="2">
        <v>0.44555007724278534</v>
      </c>
      <c r="G8" s="1">
        <v>2677.7634024608133</v>
      </c>
      <c r="H8" s="1">
        <v>8.0667218390203618E-2</v>
      </c>
      <c r="I8" s="1">
        <v>6.0527755799981335E-3</v>
      </c>
      <c r="J8" s="1">
        <f t="shared" si="0"/>
        <v>0.60527755799981331</v>
      </c>
      <c r="K8" s="11" t="s">
        <v>57</v>
      </c>
      <c r="L8" s="2">
        <v>0</v>
      </c>
      <c r="M8" s="2">
        <v>0.1</v>
      </c>
      <c r="N8" s="2">
        <v>0.2</v>
      </c>
      <c r="O8" s="2">
        <v>0.4</v>
      </c>
      <c r="P8" s="2">
        <v>0.6</v>
      </c>
      <c r="Q8" s="2">
        <v>0.8</v>
      </c>
      <c r="R8" s="2">
        <v>1</v>
      </c>
      <c r="S8" s="2">
        <v>1.2</v>
      </c>
      <c r="T8" s="2">
        <v>1.4</v>
      </c>
      <c r="U8" s="2">
        <v>1.6</v>
      </c>
      <c r="V8" s="2">
        <v>1.8</v>
      </c>
      <c r="W8" s="2">
        <v>2</v>
      </c>
      <c r="X8" s="2">
        <v>2.2000000000000002</v>
      </c>
      <c r="Y8" s="2">
        <v>2.4</v>
      </c>
      <c r="Z8" s="63">
        <v>2.6</v>
      </c>
      <c r="AA8" s="63">
        <v>2.8</v>
      </c>
      <c r="AB8" s="63">
        <v>3</v>
      </c>
      <c r="AC8" s="63">
        <v>3.2</v>
      </c>
      <c r="AD8" s="63">
        <v>3.4</v>
      </c>
      <c r="AE8" s="63">
        <v>3.6</v>
      </c>
      <c r="AF8" s="63">
        <v>3.8</v>
      </c>
      <c r="AG8" s="63">
        <v>4</v>
      </c>
      <c r="AH8" s="63">
        <v>4.5</v>
      </c>
      <c r="AI8" s="63">
        <v>5</v>
      </c>
      <c r="AJ8" s="63">
        <v>5.5</v>
      </c>
      <c r="AK8" s="63">
        <v>6</v>
      </c>
      <c r="AL8" s="63">
        <v>6.5</v>
      </c>
      <c r="AM8" s="63">
        <v>7</v>
      </c>
      <c r="AN8" s="63">
        <v>7.5</v>
      </c>
      <c r="AO8" s="63">
        <v>8</v>
      </c>
      <c r="AP8" s="63">
        <v>8.5</v>
      </c>
      <c r="AQ8" s="63">
        <v>9</v>
      </c>
      <c r="AR8" s="1">
        <v>9.5</v>
      </c>
      <c r="AS8" s="1">
        <v>10</v>
      </c>
    </row>
    <row r="9" spans="1:45" x14ac:dyDescent="0.25">
      <c r="A9" s="64"/>
      <c r="B9" s="64"/>
      <c r="E9" s="2">
        <v>1</v>
      </c>
      <c r="F9" s="2">
        <v>0.55693759655348163</v>
      </c>
      <c r="G9" s="1">
        <v>3347.2042530760159</v>
      </c>
      <c r="H9" s="1">
        <v>7.8888061909038631E-2</v>
      </c>
      <c r="I9" s="1">
        <v>9.2488727183196884E-3</v>
      </c>
      <c r="J9" s="1">
        <f t="shared" si="0"/>
        <v>0.92488727183196884</v>
      </c>
      <c r="K9" s="3"/>
    </row>
    <row r="10" spans="1:45" x14ac:dyDescent="0.25">
      <c r="A10" s="64"/>
      <c r="B10" s="64"/>
      <c r="E10" s="2">
        <v>1.2</v>
      </c>
      <c r="F10" s="2">
        <v>0.66832511586417798</v>
      </c>
      <c r="G10" s="1">
        <v>4016.645103691219</v>
      </c>
      <c r="H10" s="1">
        <v>7.7647251407813575E-2</v>
      </c>
      <c r="I10" s="1">
        <v>1.3108895313943249E-2</v>
      </c>
      <c r="J10" s="1">
        <f t="shared" si="0"/>
        <v>1.310889531394325</v>
      </c>
      <c r="K10" s="3"/>
    </row>
    <row r="11" spans="1:45" x14ac:dyDescent="0.25">
      <c r="A11" s="64"/>
      <c r="B11" s="64"/>
      <c r="E11" s="2">
        <v>1.4</v>
      </c>
      <c r="F11" s="2">
        <v>0.77971263517487432</v>
      </c>
      <c r="G11" s="1">
        <v>4686.0859543064225</v>
      </c>
      <c r="H11" s="1">
        <v>7.6728671849886118E-2</v>
      </c>
      <c r="I11" s="1">
        <v>1.7631581472783694E-2</v>
      </c>
      <c r="J11" s="1">
        <f t="shared" si="0"/>
        <v>1.7631581472783695</v>
      </c>
      <c r="K11" s="4"/>
      <c r="L11" s="2" t="s">
        <v>1</v>
      </c>
      <c r="M11" s="2" t="s">
        <v>2</v>
      </c>
      <c r="P11" t="s">
        <v>1</v>
      </c>
    </row>
    <row r="12" spans="1:45" x14ac:dyDescent="0.25">
      <c r="A12" s="64"/>
      <c r="B12" s="64"/>
      <c r="E12" s="2">
        <v>1.6</v>
      </c>
      <c r="F12" s="2">
        <v>0.89110015448557067</v>
      </c>
      <c r="G12" s="1">
        <v>5355.5268049216265</v>
      </c>
      <c r="H12" s="1">
        <v>7.6019130143452754E-2</v>
      </c>
      <c r="I12" s="1">
        <v>2.2816045661535767E-2</v>
      </c>
      <c r="J12" s="1">
        <f t="shared" si="0"/>
        <v>2.2816045661535767</v>
      </c>
      <c r="K12" s="4"/>
      <c r="L12" s="60">
        <v>0</v>
      </c>
      <c r="M12" s="10">
        <f>L8*$F$4</f>
        <v>0</v>
      </c>
      <c r="O12">
        <f>IF(P3&lt;M12,"Diminuer le DN",0)</f>
        <v>0</v>
      </c>
    </row>
    <row r="13" spans="1:45" x14ac:dyDescent="0.25">
      <c r="A13" s="64"/>
      <c r="B13" s="64"/>
      <c r="E13" s="2">
        <v>1.8</v>
      </c>
      <c r="F13" s="2">
        <v>1.0024876737962669</v>
      </c>
      <c r="G13" s="1">
        <v>6024.9676555368287</v>
      </c>
      <c r="H13" s="1">
        <v>7.5453327237572837E-2</v>
      </c>
      <c r="I13" s="1">
        <v>2.8661632412008999E-2</v>
      </c>
      <c r="J13" s="1">
        <f t="shared" si="0"/>
        <v>2.8661632412008999</v>
      </c>
      <c r="K13" s="4"/>
      <c r="L13" s="1">
        <v>1.4446432398169583E-2</v>
      </c>
      <c r="M13" s="10">
        <f>M8*$P$5</f>
        <v>2.5950000000000002</v>
      </c>
      <c r="O13">
        <f>IF(M13&gt;$P$3,$P$3,0)</f>
        <v>0</v>
      </c>
      <c r="P13">
        <f>IF(O13&gt;O12,((($P$3-M12)/(M13-M12))*(L13-L12))+L12,0)</f>
        <v>0</v>
      </c>
    </row>
    <row r="14" spans="1:45" x14ac:dyDescent="0.25">
      <c r="A14" s="64"/>
      <c r="B14" s="64"/>
      <c r="E14" s="2">
        <v>2</v>
      </c>
      <c r="F14" s="2">
        <v>1.1138751931069633</v>
      </c>
      <c r="G14" s="1">
        <v>6694.4085061520318</v>
      </c>
      <c r="H14" s="1">
        <v>7.499082839336102E-2</v>
      </c>
      <c r="I14" s="1">
        <v>3.516783706266121E-2</v>
      </c>
      <c r="J14" s="1">
        <f t="shared" si="0"/>
        <v>3.5167837062661209</v>
      </c>
      <c r="K14" s="4"/>
      <c r="L14" s="1">
        <v>4.7703852930973185E-2</v>
      </c>
      <c r="M14" s="10">
        <f>N8*$P$5</f>
        <v>5.19</v>
      </c>
      <c r="O14">
        <f t="shared" ref="O14:O24" si="1">IF(M14&gt;$P$3,$P$3,0)</f>
        <v>0</v>
      </c>
      <c r="P14">
        <f t="shared" ref="P14:P24" si="2">IF(O14&gt;O13,((($P$3-M13)/(M14-M13))*(L14-L13))+L13,0)</f>
        <v>0</v>
      </c>
    </row>
    <row r="15" spans="1:45" x14ac:dyDescent="0.25">
      <c r="A15" s="64"/>
      <c r="B15" s="64"/>
      <c r="E15" s="2">
        <v>2.2000000000000002</v>
      </c>
      <c r="F15" s="2">
        <v>1.2252627124176596</v>
      </c>
      <c r="G15" s="1">
        <v>7363.8493567672349</v>
      </c>
      <c r="H15" s="1">
        <v>7.4605197750265209E-2</v>
      </c>
      <c r="I15" s="1">
        <v>4.2334259116903958E-2</v>
      </c>
      <c r="J15" s="1">
        <f t="shared" si="0"/>
        <v>4.2334259116903956</v>
      </c>
      <c r="K15" s="4"/>
      <c r="L15" s="1">
        <v>0.16615461984733906</v>
      </c>
      <c r="M15" s="10">
        <f>O8*$P$5</f>
        <v>10.38</v>
      </c>
      <c r="O15">
        <f t="shared" si="1"/>
        <v>0</v>
      </c>
      <c r="P15">
        <f t="shared" si="2"/>
        <v>0</v>
      </c>
    </row>
    <row r="16" spans="1:45" x14ac:dyDescent="0.25">
      <c r="A16" s="64"/>
      <c r="B16" s="64"/>
      <c r="E16" s="2">
        <v>2.4</v>
      </c>
      <c r="F16" s="2">
        <v>1.336650231728356</v>
      </c>
      <c r="G16" s="1">
        <v>8033.290207382438</v>
      </c>
      <c r="H16" s="1">
        <v>7.4278391327446722E-2</v>
      </c>
      <c r="I16" s="1">
        <v>5.0160573019414102E-2</v>
      </c>
      <c r="J16" s="1">
        <f t="shared" si="0"/>
        <v>5.0160573019414105</v>
      </c>
      <c r="K16" s="4"/>
      <c r="L16" s="1">
        <v>0.3522545017915939</v>
      </c>
      <c r="M16" s="10">
        <f>P8*$P$5</f>
        <v>15.569999999999999</v>
      </c>
      <c r="O16">
        <f t="shared" si="1"/>
        <v>0</v>
      </c>
      <c r="P16">
        <f t="shared" si="2"/>
        <v>0</v>
      </c>
    </row>
    <row r="17" spans="1:16" x14ac:dyDescent="0.25">
      <c r="A17" s="64"/>
      <c r="B17" s="64"/>
      <c r="E17" s="63">
        <v>2.6</v>
      </c>
      <c r="F17" s="63">
        <v>1.4480377510390523</v>
      </c>
      <c r="G17" s="62">
        <v>8702.731057997642</v>
      </c>
      <c r="H17" s="62">
        <v>7.3997654245880881E-2</v>
      </c>
      <c r="I17" s="62">
        <v>5.8646508920670158E-2</v>
      </c>
      <c r="J17" s="1">
        <f t="shared" si="0"/>
        <v>5.864650892067016</v>
      </c>
      <c r="K17" s="4"/>
      <c r="L17" s="1">
        <v>0.60527755799981331</v>
      </c>
      <c r="M17" s="10">
        <f>Q8*$P$5</f>
        <v>20.76</v>
      </c>
      <c r="O17">
        <f t="shared" si="1"/>
        <v>0</v>
      </c>
      <c r="P17">
        <f t="shared" si="2"/>
        <v>0</v>
      </c>
    </row>
    <row r="18" spans="1:16" x14ac:dyDescent="0.25">
      <c r="A18" s="64"/>
      <c r="B18" s="64"/>
      <c r="E18" s="63">
        <v>2.8</v>
      </c>
      <c r="F18" s="63">
        <v>1.5594252703497486</v>
      </c>
      <c r="G18" s="62">
        <v>9372.1719086128451</v>
      </c>
      <c r="H18" s="62">
        <v>7.3753704613050447E-2</v>
      </c>
      <c r="I18" s="62">
        <v>6.7791839501600948E-2</v>
      </c>
      <c r="J18" s="1">
        <f t="shared" si="0"/>
        <v>6.7791839501600943</v>
      </c>
      <c r="K18" s="4"/>
      <c r="L18" s="1">
        <v>0.92488727183196884</v>
      </c>
      <c r="M18" s="10">
        <f>R8*$P$5</f>
        <v>25.95</v>
      </c>
      <c r="O18">
        <f t="shared" si="1"/>
        <v>0</v>
      </c>
      <c r="P18">
        <f t="shared" si="2"/>
        <v>0</v>
      </c>
    </row>
    <row r="19" spans="1:16" x14ac:dyDescent="0.25">
      <c r="A19" s="64"/>
      <c r="B19" s="64"/>
      <c r="E19" s="63">
        <v>3</v>
      </c>
      <c r="F19" s="63">
        <v>1.670812789660445</v>
      </c>
      <c r="G19" s="62">
        <v>10041.612759228048</v>
      </c>
      <c r="H19" s="62">
        <v>7.353962030475146E-2</v>
      </c>
      <c r="I19" s="62">
        <v>7.7596370647666724E-2</v>
      </c>
      <c r="J19" s="1">
        <f t="shared" si="0"/>
        <v>7.7596370647666726</v>
      </c>
      <c r="K19" s="4"/>
      <c r="L19" s="1">
        <v>1.310889531394325</v>
      </c>
      <c r="M19" s="10">
        <f>S8*$P$5</f>
        <v>31.139999999999997</v>
      </c>
      <c r="O19">
        <f t="shared" si="1"/>
        <v>0</v>
      </c>
      <c r="P19">
        <f t="shared" si="2"/>
        <v>0</v>
      </c>
    </row>
    <row r="20" spans="1:16" x14ac:dyDescent="0.25">
      <c r="A20" s="64"/>
      <c r="B20" s="64"/>
      <c r="E20" s="63">
        <v>3.2</v>
      </c>
      <c r="F20" s="63">
        <v>1.7822003089711413</v>
      </c>
      <c r="G20" s="62">
        <v>10711.053609843253</v>
      </c>
      <c r="H20" s="62">
        <v>7.3350129694675151E-2</v>
      </c>
      <c r="I20" s="62">
        <v>8.8059934663033829E-2</v>
      </c>
      <c r="J20" s="1">
        <f t="shared" si="0"/>
        <v>8.8059934663033825</v>
      </c>
      <c r="K20" s="4"/>
      <c r="L20" s="1">
        <v>1.7631581472783695</v>
      </c>
      <c r="M20" s="10">
        <f>T8*$P$5</f>
        <v>36.33</v>
      </c>
      <c r="O20">
        <f t="shared" si="1"/>
        <v>0</v>
      </c>
      <c r="P20">
        <f t="shared" si="2"/>
        <v>0</v>
      </c>
    </row>
    <row r="21" spans="1:16" x14ac:dyDescent="0.25">
      <c r="A21" s="64"/>
      <c r="B21" s="64"/>
      <c r="E21" s="63">
        <v>3.4</v>
      </c>
      <c r="F21" s="63">
        <v>1.8935878282818377</v>
      </c>
      <c r="G21" s="62">
        <v>11380.494460458454</v>
      </c>
      <c r="H21" s="62">
        <v>7.3181144638569381E-2</v>
      </c>
      <c r="I21" s="62">
        <v>9.9182385215594138E-2</v>
      </c>
      <c r="J21" s="1">
        <f t="shared" si="0"/>
        <v>9.9182385215594131</v>
      </c>
      <c r="K21" s="4"/>
      <c r="L21" s="1">
        <v>2.2816045661535767</v>
      </c>
      <c r="M21" s="10">
        <f>U8*$P$5</f>
        <v>41.52</v>
      </c>
      <c r="O21">
        <f t="shared" si="1"/>
        <v>0</v>
      </c>
      <c r="P21">
        <f t="shared" si="2"/>
        <v>0</v>
      </c>
    </row>
    <row r="22" spans="1:16" x14ac:dyDescent="0.25">
      <c r="A22" s="64"/>
      <c r="B22" s="64"/>
      <c r="E22" s="63">
        <v>3.6</v>
      </c>
      <c r="F22" s="63">
        <v>2.0049753475925338</v>
      </c>
      <c r="G22" s="62">
        <v>12049.935311073657</v>
      </c>
      <c r="H22" s="62">
        <v>7.3029444127827678E-2</v>
      </c>
      <c r="I22" s="62">
        <v>0.11096359349427559</v>
      </c>
      <c r="J22" s="1">
        <f t="shared" si="0"/>
        <v>11.096359349427559</v>
      </c>
      <c r="K22" s="4"/>
      <c r="L22" s="1">
        <v>2.8661632412008999</v>
      </c>
      <c r="M22" s="10">
        <f>V8*$P$5</f>
        <v>46.71</v>
      </c>
      <c r="O22">
        <f t="shared" si="1"/>
        <v>0</v>
      </c>
      <c r="P22">
        <f t="shared" si="2"/>
        <v>0</v>
      </c>
    </row>
    <row r="23" spans="1:16" x14ac:dyDescent="0.25">
      <c r="A23" s="64"/>
      <c r="B23" s="64"/>
      <c r="E23" s="63">
        <v>3.8</v>
      </c>
      <c r="F23" s="63">
        <v>2.1163628669032302</v>
      </c>
      <c r="G23" s="62">
        <v>12719.376161688861</v>
      </c>
      <c r="H23" s="62">
        <v>7.2892454646292792E-2</v>
      </c>
      <c r="I23" s="62">
        <v>0.12340344523589693</v>
      </c>
      <c r="J23" s="1">
        <f t="shared" si="0"/>
        <v>12.340344523589692</v>
      </c>
      <c r="K23" s="4"/>
      <c r="L23" s="1">
        <v>3.5167837062661209</v>
      </c>
      <c r="M23" s="10">
        <f>W8*$P$5</f>
        <v>51.9</v>
      </c>
      <c r="O23">
        <f t="shared" si="1"/>
        <v>0</v>
      </c>
      <c r="P23">
        <f t="shared" si="2"/>
        <v>0</v>
      </c>
    </row>
    <row r="24" spans="1:16" x14ac:dyDescent="0.25">
      <c r="A24" s="64"/>
      <c r="B24" s="64"/>
      <c r="E24" s="63">
        <v>4</v>
      </c>
      <c r="F24" s="63">
        <v>2.2277503862139265</v>
      </c>
      <c r="G24" s="62">
        <v>13388.817012304064</v>
      </c>
      <c r="H24" s="62">
        <v>7.2768094322636673E-2</v>
      </c>
      <c r="I24" s="62">
        <v>0.13650183838883462</v>
      </c>
      <c r="J24" s="1">
        <f t="shared" si="0"/>
        <v>13.650183838883462</v>
      </c>
      <c r="K24" s="4"/>
      <c r="L24" s="1">
        <v>4.2334259116903956</v>
      </c>
      <c r="M24" s="10">
        <f>X8*$P$5</f>
        <v>57.09</v>
      </c>
      <c r="O24">
        <f t="shared" si="1"/>
        <v>0</v>
      </c>
      <c r="P24">
        <f t="shared" si="2"/>
        <v>0</v>
      </c>
    </row>
    <row r="25" spans="1:16" x14ac:dyDescent="0.25">
      <c r="A25" s="64"/>
      <c r="B25" s="64"/>
      <c r="E25" s="63">
        <v>4.5</v>
      </c>
      <c r="F25" s="63">
        <v>2.5062191844906674</v>
      </c>
      <c r="G25" s="62">
        <v>15062.419138842071</v>
      </c>
      <c r="H25" s="62">
        <v>7.2501983189550701E-2</v>
      </c>
      <c r="I25" s="62">
        <v>0.17212835962634845</v>
      </c>
      <c r="J25" s="1">
        <f t="shared" si="0"/>
        <v>17.212835962634845</v>
      </c>
      <c r="K25" s="4"/>
      <c r="L25" s="1">
        <v>5.0160573019414105</v>
      </c>
      <c r="M25" s="10">
        <f>Y8*P5</f>
        <v>62.279999999999994</v>
      </c>
      <c r="O25">
        <f t="shared" ref="O25:O43" si="3">IF(M25&gt;$P$3,$P$3,0)</f>
        <v>0</v>
      </c>
      <c r="P25">
        <f t="shared" ref="P25:P43" si="4">IF(O25&gt;O24,((($P$3-M24)/(M25-M24))*(L25-L24))+L24,0)</f>
        <v>0</v>
      </c>
    </row>
    <row r="26" spans="1:16" x14ac:dyDescent="0.25">
      <c r="A26" s="64"/>
      <c r="B26" s="64"/>
      <c r="E26" s="63">
        <v>5</v>
      </c>
      <c r="F26" s="63">
        <v>2.7846879827674083</v>
      </c>
      <c r="G26" s="62">
        <v>16736.021265380081</v>
      </c>
      <c r="H26" s="62">
        <v>7.2285284472071068E-2</v>
      </c>
      <c r="I26" s="62">
        <v>0.21186900125033867</v>
      </c>
      <c r="J26" s="1">
        <f t="shared" si="0"/>
        <v>21.186900125033866</v>
      </c>
      <c r="K26" s="4"/>
      <c r="L26" s="1">
        <v>5.864650892067016</v>
      </c>
      <c r="M26" s="10">
        <f>Z8*P5</f>
        <v>67.47</v>
      </c>
      <c r="O26">
        <f t="shared" si="3"/>
        <v>0</v>
      </c>
      <c r="P26">
        <f t="shared" si="4"/>
        <v>0</v>
      </c>
    </row>
    <row r="27" spans="1:16" x14ac:dyDescent="0.25">
      <c r="A27" s="64"/>
      <c r="B27" s="64"/>
      <c r="E27" s="63">
        <v>5.5</v>
      </c>
      <c r="F27" s="63">
        <v>3.0631567810441491</v>
      </c>
      <c r="G27" s="62">
        <v>18409.623391918089</v>
      </c>
      <c r="H27" s="62">
        <v>7.2105193722283759E-2</v>
      </c>
      <c r="I27" s="62">
        <v>0.25572279535835574</v>
      </c>
      <c r="J27" s="1">
        <f t="shared" si="0"/>
        <v>25.572279535835573</v>
      </c>
      <c r="K27" s="4"/>
      <c r="L27" s="1">
        <v>6.7791839501600943</v>
      </c>
      <c r="M27" s="10">
        <f>AA8*P5</f>
        <v>72.66</v>
      </c>
      <c r="O27">
        <f t="shared" si="3"/>
        <v>0</v>
      </c>
      <c r="P27">
        <f t="shared" si="4"/>
        <v>0</v>
      </c>
    </row>
    <row r="28" spans="1:16" x14ac:dyDescent="0.25">
      <c r="A28" s="64"/>
      <c r="B28" s="64"/>
      <c r="E28" s="63">
        <v>6</v>
      </c>
      <c r="F28" s="63">
        <v>3.34162557932089</v>
      </c>
      <c r="G28" s="62">
        <v>20083.225518456096</v>
      </c>
      <c r="H28" s="62">
        <v>7.1953011642581569E-2</v>
      </c>
      <c r="I28" s="62">
        <v>0.30368895229516962</v>
      </c>
      <c r="J28" s="1">
        <f t="shared" si="0"/>
        <v>30.368895229516962</v>
      </c>
      <c r="K28" s="4"/>
      <c r="L28" s="1">
        <v>7.7596370647666726</v>
      </c>
      <c r="M28" s="10">
        <f>AB8*P5</f>
        <v>77.849999999999994</v>
      </c>
      <c r="O28">
        <f t="shared" si="3"/>
        <v>0</v>
      </c>
      <c r="P28">
        <f t="shared" si="4"/>
        <v>0</v>
      </c>
    </row>
    <row r="29" spans="1:16" x14ac:dyDescent="0.25">
      <c r="A29" s="64"/>
      <c r="B29" s="64"/>
      <c r="E29" s="63">
        <v>6.5</v>
      </c>
      <c r="F29" s="63">
        <v>3.6200943775976309</v>
      </c>
      <c r="G29" s="62">
        <v>21756.827644994104</v>
      </c>
      <c r="H29" s="62">
        <v>7.182261392343095E-2</v>
      </c>
      <c r="I29" s="62">
        <v>0.35576681543935679</v>
      </c>
      <c r="J29" s="1">
        <f t="shared" si="0"/>
        <v>35.576681543935678</v>
      </c>
      <c r="L29" s="1">
        <v>8.8059934663033825</v>
      </c>
      <c r="M29" s="10">
        <f>AC8*P5</f>
        <v>83.04</v>
      </c>
      <c r="O29">
        <f t="shared" si="3"/>
        <v>0</v>
      </c>
      <c r="P29">
        <f t="shared" si="4"/>
        <v>0</v>
      </c>
    </row>
    <row r="30" spans="1:16" x14ac:dyDescent="0.25">
      <c r="E30" s="63">
        <v>7</v>
      </c>
      <c r="F30" s="63">
        <v>3.8985631758743717</v>
      </c>
      <c r="G30" s="62">
        <v>23430.429771532112</v>
      </c>
      <c r="H30" s="62">
        <v>7.1709559925821925E-2</v>
      </c>
      <c r="I30" s="62">
        <v>0.41195583011107167</v>
      </c>
      <c r="J30" s="1">
        <f t="shared" si="0"/>
        <v>41.195583011107168</v>
      </c>
      <c r="L30" s="1">
        <v>9.9182385215594131</v>
      </c>
      <c r="M30" s="10">
        <f>AD8*P5</f>
        <v>88.22999999999999</v>
      </c>
      <c r="O30">
        <f t="shared" si="3"/>
        <v>0</v>
      </c>
      <c r="P30">
        <f t="shared" si="4"/>
        <v>0</v>
      </c>
    </row>
    <row r="31" spans="1:16" x14ac:dyDescent="0.25">
      <c r="E31" s="63">
        <v>7.5</v>
      </c>
      <c r="F31" s="63">
        <v>4.1770319741511122</v>
      </c>
      <c r="G31" s="62">
        <v>25104.031898070119</v>
      </c>
      <c r="H31" s="62">
        <v>7.1610548682613295E-2</v>
      </c>
      <c r="I31" s="62">
        <v>0.47225552148212363</v>
      </c>
      <c r="J31" s="1">
        <f t="shared" si="0"/>
        <v>47.225552148212365</v>
      </c>
      <c r="L31" s="1">
        <v>11.096359349427559</v>
      </c>
      <c r="M31" s="10">
        <f>AE8*P5</f>
        <v>93.42</v>
      </c>
      <c r="O31">
        <f t="shared" si="3"/>
        <v>0</v>
      </c>
      <c r="P31">
        <f t="shared" si="4"/>
        <v>0</v>
      </c>
    </row>
    <row r="32" spans="1:16" x14ac:dyDescent="0.25">
      <c r="E32" s="63">
        <v>8</v>
      </c>
      <c r="F32" s="63">
        <v>4.455500772427853</v>
      </c>
      <c r="G32" s="62">
        <v>26777.634024608127</v>
      </c>
      <c r="H32" s="62">
        <v>7.1523073638219178E-2</v>
      </c>
      <c r="I32" s="62">
        <v>0.53666547844718426</v>
      </c>
      <c r="J32" s="1">
        <f t="shared" si="0"/>
        <v>53.666547844718423</v>
      </c>
      <c r="L32" s="1">
        <v>12.340344523589692</v>
      </c>
      <c r="M32" s="10">
        <f>AF8*P5</f>
        <v>98.61</v>
      </c>
      <c r="O32">
        <f t="shared" si="3"/>
        <v>0</v>
      </c>
      <c r="P32">
        <f t="shared" si="4"/>
        <v>0</v>
      </c>
    </row>
    <row r="33" spans="5:16" x14ac:dyDescent="0.25">
      <c r="E33" s="63">
        <v>8.5</v>
      </c>
      <c r="F33" s="63">
        <v>4.7339695707045939</v>
      </c>
      <c r="G33" s="62">
        <v>28451.236151146135</v>
      </c>
      <c r="H33" s="62">
        <v>7.1445196109530665E-2</v>
      </c>
      <c r="I33" s="62">
        <v>0.60518534157059334</v>
      </c>
      <c r="J33" s="1">
        <f t="shared" si="0"/>
        <v>60.518534157059335</v>
      </c>
      <c r="L33" s="1">
        <v>13.650183838883462</v>
      </c>
      <c r="M33" s="10">
        <f>AG8*$P$5</f>
        <v>103.8</v>
      </c>
      <c r="O33">
        <f t="shared" si="3"/>
        <v>0</v>
      </c>
      <c r="P33">
        <f t="shared" si="4"/>
        <v>0</v>
      </c>
    </row>
    <row r="34" spans="5:16" x14ac:dyDescent="0.25">
      <c r="E34" s="63">
        <v>9</v>
      </c>
      <c r="F34" s="63">
        <v>5.0124383689813348</v>
      </c>
      <c r="G34" s="62">
        <v>30124.838277684143</v>
      </c>
      <c r="H34" s="62">
        <v>7.1375392322641756E-2</v>
      </c>
      <c r="I34" s="62">
        <v>0.67781479389678612</v>
      </c>
      <c r="J34" s="1">
        <f t="shared" si="0"/>
        <v>67.781479389678609</v>
      </c>
      <c r="L34" s="1">
        <v>17.212835962634845</v>
      </c>
      <c r="M34" s="10">
        <f>AH8*$P$5</f>
        <v>116.77499999999999</v>
      </c>
      <c r="O34">
        <f t="shared" si="3"/>
        <v>0</v>
      </c>
      <c r="P34">
        <f t="shared" si="4"/>
        <v>0</v>
      </c>
    </row>
    <row r="35" spans="5:16" x14ac:dyDescent="0.25">
      <c r="E35" s="1">
        <v>9.5</v>
      </c>
      <c r="F35" s="1">
        <v>5.2909071672580756</v>
      </c>
      <c r="G35" s="1">
        <v>31798.440404222154</v>
      </c>
      <c r="H35" s="1">
        <v>7.1312447518717265E-2</v>
      </c>
      <c r="I35" s="1">
        <v>0.75455355382086242</v>
      </c>
      <c r="J35" s="1">
        <f t="shared" si="0"/>
        <v>75.455355382086239</v>
      </c>
      <c r="L35" s="1">
        <v>21.186900125033866</v>
      </c>
      <c r="M35" s="10">
        <f>AI8*$P$5</f>
        <v>129.75</v>
      </c>
      <c r="O35">
        <f t="shared" si="3"/>
        <v>0</v>
      </c>
      <c r="P35">
        <f t="shared" si="4"/>
        <v>0</v>
      </c>
    </row>
    <row r="36" spans="5:16" x14ac:dyDescent="0.25">
      <c r="E36" s="1">
        <v>10</v>
      </c>
      <c r="F36" s="1">
        <v>5.5693759655348165</v>
      </c>
      <c r="G36" s="1">
        <v>33472.042530760162</v>
      </c>
      <c r="H36" s="1">
        <v>7.1255381018786382E-2</v>
      </c>
      <c r="I36" s="1">
        <v>0.83540136947212684</v>
      </c>
      <c r="J36" s="1">
        <f t="shared" si="0"/>
        <v>83.540136947212687</v>
      </c>
      <c r="L36" s="1">
        <v>25.572279535835573</v>
      </c>
      <c r="M36" s="10">
        <f>AJ8*$P$5</f>
        <v>142.72499999999999</v>
      </c>
      <c r="O36">
        <f t="shared" si="3"/>
        <v>0</v>
      </c>
      <c r="P36">
        <f t="shared" si="4"/>
        <v>0</v>
      </c>
    </row>
    <row r="37" spans="5:16" x14ac:dyDescent="0.25">
      <c r="L37" s="1">
        <v>30.368895229516962</v>
      </c>
      <c r="M37" s="10">
        <f>AK8*$P$5</f>
        <v>155.69999999999999</v>
      </c>
      <c r="O37">
        <f t="shared" si="3"/>
        <v>0</v>
      </c>
      <c r="P37">
        <f t="shared" si="4"/>
        <v>0</v>
      </c>
    </row>
    <row r="38" spans="5:16" x14ac:dyDescent="0.25">
      <c r="L38" s="1">
        <v>35.576681543935678</v>
      </c>
      <c r="M38" s="10">
        <f>AL8*$P$5</f>
        <v>168.67499999999998</v>
      </c>
      <c r="O38">
        <f t="shared" si="3"/>
        <v>0</v>
      </c>
      <c r="P38">
        <f t="shared" si="4"/>
        <v>0</v>
      </c>
    </row>
    <row r="39" spans="5:16" x14ac:dyDescent="0.25">
      <c r="L39" s="1">
        <v>41.195583011107168</v>
      </c>
      <c r="M39" s="10">
        <f>AM8*$P$5</f>
        <v>181.65</v>
      </c>
      <c r="O39">
        <f t="shared" si="3"/>
        <v>0</v>
      </c>
      <c r="P39">
        <f t="shared" si="4"/>
        <v>0</v>
      </c>
    </row>
    <row r="40" spans="5:16" x14ac:dyDescent="0.25">
      <c r="L40" s="1">
        <v>47.225552148212365</v>
      </c>
      <c r="M40" s="10">
        <f>AN8*$P$5</f>
        <v>194.625</v>
      </c>
      <c r="O40">
        <f t="shared" si="3"/>
        <v>0</v>
      </c>
      <c r="P40">
        <f t="shared" si="4"/>
        <v>0</v>
      </c>
    </row>
    <row r="41" spans="5:16" x14ac:dyDescent="0.25">
      <c r="L41" s="1">
        <v>53.666547844718423</v>
      </c>
      <c r="M41" s="10">
        <f>AO8*$P$5</f>
        <v>207.6</v>
      </c>
      <c r="O41">
        <f t="shared" si="3"/>
        <v>0</v>
      </c>
      <c r="P41">
        <f t="shared" si="4"/>
        <v>0</v>
      </c>
    </row>
    <row r="42" spans="5:16" x14ac:dyDescent="0.25">
      <c r="L42" s="1">
        <v>60.518534157059335</v>
      </c>
      <c r="M42" s="10">
        <f>AP8*$P$5</f>
        <v>220.57499999999999</v>
      </c>
      <c r="O42">
        <f t="shared" si="3"/>
        <v>0</v>
      </c>
      <c r="P42">
        <f t="shared" si="4"/>
        <v>0</v>
      </c>
    </row>
    <row r="43" spans="5:16" x14ac:dyDescent="0.25">
      <c r="L43" s="1">
        <v>67.781479389678609</v>
      </c>
      <c r="M43" s="10">
        <f>AQ8*$P$5</f>
        <v>233.54999999999998</v>
      </c>
      <c r="O43">
        <f t="shared" si="3"/>
        <v>0</v>
      </c>
      <c r="P43">
        <f t="shared" si="4"/>
        <v>0</v>
      </c>
    </row>
    <row r="44" spans="5:16" x14ac:dyDescent="0.25">
      <c r="L44" s="1">
        <v>75.455355382086239</v>
      </c>
      <c r="M44" s="10">
        <f>AR8*$P$5</f>
        <v>246.52500000000001</v>
      </c>
      <c r="O44">
        <f t="shared" ref="O44:O45" si="5">IF(M44&gt;$P$3,$P$3,0)</f>
        <v>0</v>
      </c>
      <c r="P44">
        <f t="shared" ref="P44:P45" si="6">IF(O44&gt;O43,((($P$3-M43)/(M44-M43))*(L44-L43))+L43,0)</f>
        <v>0</v>
      </c>
    </row>
    <row r="45" spans="5:16" x14ac:dyDescent="0.25">
      <c r="L45" s="1">
        <v>83.540136947212687</v>
      </c>
      <c r="M45" s="10">
        <f>AS8*$P$5</f>
        <v>259.5</v>
      </c>
      <c r="O45">
        <f t="shared" si="5"/>
        <v>0</v>
      </c>
      <c r="P45">
        <f t="shared" si="6"/>
        <v>0</v>
      </c>
    </row>
  </sheetData>
  <sheetProtection algorithmName="SHA-512" hashValue="l8Erk+27c68AR/AhlXnTcg6VjwC+j69m75JgcsA40Vr/MUhJ3yQHnV8sWy5qrjBsm9cnFAQ5S7phCMyTK/DxxQ==" saltValue="VzgBc96Z7Rl/YSvl+Mkor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3">
    <tabColor theme="7" tint="0.79998168889431442"/>
  </sheetPr>
  <dimension ref="A1:AS45"/>
  <sheetViews>
    <sheetView workbookViewId="0">
      <selection activeCell="H29" sqref="H29"/>
    </sheetView>
  </sheetViews>
  <sheetFormatPr baseColWidth="10" defaultColWidth="11.42578125" defaultRowHeight="15" x14ac:dyDescent="0.25"/>
  <cols>
    <col min="1" max="1" width="13.28515625" customWidth="1"/>
  </cols>
  <sheetData>
    <row r="1" spans="1:45" x14ac:dyDescent="0.25">
      <c r="A1" s="64"/>
      <c r="B1" s="64"/>
    </row>
    <row r="2" spans="1:45" x14ac:dyDescent="0.25">
      <c r="A2" s="64"/>
      <c r="B2" s="64"/>
      <c r="O2" s="1" t="s">
        <v>7</v>
      </c>
      <c r="P2" s="2">
        <f>IF(AND(CALCUL!$C$6='X '!B5,CALCUL!C5='X '!A3),32,0)</f>
        <v>0</v>
      </c>
    </row>
    <row r="3" spans="1:45" x14ac:dyDescent="0.25">
      <c r="A3" s="64"/>
      <c r="B3" s="64"/>
      <c r="E3" s="2" t="s">
        <v>78</v>
      </c>
      <c r="F3" s="2" t="s">
        <v>79</v>
      </c>
      <c r="G3" s="2" t="s">
        <v>77</v>
      </c>
      <c r="H3" s="65" t="s">
        <v>81</v>
      </c>
      <c r="I3" s="65" t="s">
        <v>83</v>
      </c>
      <c r="J3" s="65" t="s">
        <v>85</v>
      </c>
      <c r="O3" s="1" t="s">
        <v>4</v>
      </c>
      <c r="P3" s="2">
        <f>IF(P2&gt;0,CALCUL!$C$7,0)</f>
        <v>0</v>
      </c>
    </row>
    <row r="4" spans="1:45" x14ac:dyDescent="0.25">
      <c r="A4" s="64"/>
      <c r="B4" s="64"/>
      <c r="E4" s="2">
        <v>0.1</v>
      </c>
      <c r="F4" s="2">
        <v>3.2087172604453013E-2</v>
      </c>
      <c r="G4" s="1">
        <v>254.06490113709515</v>
      </c>
      <c r="H4" s="1">
        <v>0.1322303163900834</v>
      </c>
      <c r="I4" s="1">
        <v>3.9058974681367535E-5</v>
      </c>
      <c r="J4" s="1">
        <v>3.9058974681367535E-3</v>
      </c>
      <c r="O4" s="1" t="s">
        <v>1</v>
      </c>
      <c r="P4" s="2">
        <f>SUM(P13:P45)</f>
        <v>0</v>
      </c>
    </row>
    <row r="5" spans="1:45" x14ac:dyDescent="0.25">
      <c r="A5" s="64" t="s">
        <v>75</v>
      </c>
      <c r="B5" s="64">
        <v>33.200000000000003</v>
      </c>
      <c r="C5" t="s">
        <v>80</v>
      </c>
      <c r="E5" s="2">
        <v>0.2</v>
      </c>
      <c r="F5" s="2">
        <v>6.4174345208906025E-2</v>
      </c>
      <c r="G5" s="1">
        <v>508.1298022741903</v>
      </c>
      <c r="H5" s="1">
        <v>0.10602102774406183</v>
      </c>
      <c r="I5" s="1">
        <v>1.2526847855771857E-4</v>
      </c>
      <c r="J5" s="1">
        <v>1.2526847855771857E-2</v>
      </c>
      <c r="O5" s="8" t="s">
        <v>8</v>
      </c>
      <c r="P5" s="9">
        <v>25.95</v>
      </c>
    </row>
    <row r="6" spans="1:45" x14ac:dyDescent="0.25">
      <c r="A6" s="64" t="s">
        <v>76</v>
      </c>
      <c r="B6" s="64">
        <v>4.1930000000000003E-6</v>
      </c>
      <c r="E6" s="2">
        <v>0.4</v>
      </c>
      <c r="F6" s="2">
        <v>0.12834869041781205</v>
      </c>
      <c r="G6" s="1">
        <v>1016.2596045483806</v>
      </c>
      <c r="H6" s="1">
        <v>8.9846949224494127E-2</v>
      </c>
      <c r="I6" s="1">
        <v>4.2463239121110505E-4</v>
      </c>
      <c r="J6" s="1">
        <v>4.2463239121110503E-2</v>
      </c>
      <c r="K6" s="3"/>
    </row>
    <row r="7" spans="1:45" x14ac:dyDescent="0.25">
      <c r="A7" s="64" t="s">
        <v>82</v>
      </c>
      <c r="B7" s="64">
        <v>1.4</v>
      </c>
      <c r="E7" s="2">
        <v>0.6</v>
      </c>
      <c r="F7" s="2">
        <v>0.19252303562671808</v>
      </c>
      <c r="G7" s="1">
        <v>1524.3894068225709</v>
      </c>
      <c r="H7" s="1">
        <v>8.3477032026174222E-2</v>
      </c>
      <c r="I7" s="1">
        <v>8.8768585978139943E-4</v>
      </c>
      <c r="J7" s="1">
        <v>8.8768585978139941E-2</v>
      </c>
      <c r="K7" s="1" t="s">
        <v>64</v>
      </c>
      <c r="L7" s="60">
        <v>0</v>
      </c>
      <c r="M7" s="1">
        <v>3.9058974681367535E-3</v>
      </c>
      <c r="N7" s="1">
        <v>1.2526847855771857E-2</v>
      </c>
      <c r="O7" s="1">
        <v>4.2463239121110503E-2</v>
      </c>
      <c r="P7" s="1">
        <v>8.8768585978139941E-2</v>
      </c>
      <c r="Q7" s="1">
        <v>0.15118286976402379</v>
      </c>
      <c r="R7" s="1">
        <v>0.22958417127086375</v>
      </c>
      <c r="S7" s="1">
        <v>0.32390201905110516</v>
      </c>
      <c r="T7" s="1">
        <v>0.43409065167888089</v>
      </c>
      <c r="U7" s="1">
        <v>0.56011802922803566</v>
      </c>
      <c r="V7" s="1">
        <v>0.70196049872928279</v>
      </c>
      <c r="W7" s="1">
        <v>0.85959989813608439</v>
      </c>
      <c r="X7" s="1">
        <v>1.0330218513967888</v>
      </c>
      <c r="Y7" s="1">
        <v>1.2222147008147313</v>
      </c>
      <c r="Z7" s="1">
        <v>1.4271688050944555</v>
      </c>
      <c r="AA7" s="1">
        <v>1.6478760592259687</v>
      </c>
      <c r="AB7" s="1">
        <v>1.8843295551887278</v>
      </c>
      <c r="AC7" s="1">
        <v>2.1365233354847426</v>
      </c>
      <c r="AD7" s="1">
        <v>2.4044522098502656</v>
      </c>
      <c r="AE7" s="1">
        <v>2.6881116161592811</v>
      </c>
      <c r="AF7" s="1">
        <v>2.9874975129802532</v>
      </c>
      <c r="AG7" s="1">
        <v>3.3026062952811115</v>
      </c>
      <c r="AH7" s="1">
        <v>4.1591454058792259</v>
      </c>
      <c r="AI7" s="1">
        <v>5.1138904067075721</v>
      </c>
      <c r="AJ7" s="1">
        <v>6.1668072782708716</v>
      </c>
      <c r="AK7" s="1">
        <v>7.3178683187382685</v>
      </c>
      <c r="AL7" s="1">
        <v>8.567050530444261</v>
      </c>
      <c r="AM7" s="1">
        <v>9.9143345131472813</v>
      </c>
      <c r="AN7" s="1">
        <v>11.359703679502676</v>
      </c>
      <c r="AO7" s="1">
        <v>12.903143683395237</v>
      </c>
      <c r="AP7" s="1">
        <v>14.544641993492629</v>
      </c>
      <c r="AQ7" s="1">
        <v>16.284187568637954</v>
      </c>
      <c r="AR7" s="1">
        <v>18.121770606378764</v>
      </c>
      <c r="AS7" s="1">
        <v>20.057382345122235</v>
      </c>
    </row>
    <row r="8" spans="1:45" x14ac:dyDescent="0.25">
      <c r="A8" s="66" t="s">
        <v>84</v>
      </c>
      <c r="B8" s="64">
        <v>1.905</v>
      </c>
      <c r="E8" s="2">
        <v>0.8</v>
      </c>
      <c r="F8" s="2">
        <v>0.2566973808356241</v>
      </c>
      <c r="G8" s="1">
        <v>2032.5192090967612</v>
      </c>
      <c r="H8" s="1">
        <v>7.9971052046690402E-2</v>
      </c>
      <c r="I8" s="1">
        <v>1.5118286976402379E-3</v>
      </c>
      <c r="J8" s="1">
        <v>0.15118286976402379</v>
      </c>
      <c r="K8" s="11" t="s">
        <v>57</v>
      </c>
      <c r="L8" s="2">
        <v>0</v>
      </c>
      <c r="M8" s="2">
        <v>0.1</v>
      </c>
      <c r="N8" s="2">
        <v>0.2</v>
      </c>
      <c r="O8" s="2">
        <v>0.4</v>
      </c>
      <c r="P8" s="2">
        <v>0.6</v>
      </c>
      <c r="Q8" s="2">
        <v>0.8</v>
      </c>
      <c r="R8" s="2">
        <v>1</v>
      </c>
      <c r="S8" s="2">
        <v>1.2</v>
      </c>
      <c r="T8" s="2">
        <v>1.4</v>
      </c>
      <c r="U8" s="2">
        <v>1.6</v>
      </c>
      <c r="V8" s="2">
        <v>1.8</v>
      </c>
      <c r="W8" s="2">
        <v>2</v>
      </c>
      <c r="X8" s="2">
        <v>2.2000000000000002</v>
      </c>
      <c r="Y8" s="2">
        <v>2.4</v>
      </c>
      <c r="Z8" s="63">
        <v>2.6</v>
      </c>
      <c r="AA8" s="63">
        <v>2.8</v>
      </c>
      <c r="AB8" s="63">
        <v>3</v>
      </c>
      <c r="AC8" s="63">
        <v>3.2</v>
      </c>
      <c r="AD8" s="63">
        <v>3.4</v>
      </c>
      <c r="AE8" s="63">
        <v>3.6</v>
      </c>
      <c r="AF8" s="63">
        <v>3.8</v>
      </c>
      <c r="AG8" s="63">
        <v>4</v>
      </c>
      <c r="AH8" s="63">
        <v>4.5</v>
      </c>
      <c r="AI8" s="63">
        <v>5</v>
      </c>
      <c r="AJ8" s="63">
        <v>5.5</v>
      </c>
      <c r="AK8" s="63">
        <v>6</v>
      </c>
      <c r="AL8" s="63">
        <v>6.5</v>
      </c>
      <c r="AM8" s="63">
        <v>7</v>
      </c>
      <c r="AN8" s="63">
        <v>8</v>
      </c>
      <c r="AO8" s="63">
        <v>8.5</v>
      </c>
      <c r="AP8" s="63">
        <v>9</v>
      </c>
      <c r="AQ8" s="63">
        <v>10</v>
      </c>
    </row>
    <row r="9" spans="1:45" x14ac:dyDescent="0.25">
      <c r="A9" s="64"/>
      <c r="B9" s="64"/>
      <c r="E9" s="2">
        <v>1</v>
      </c>
      <c r="F9" s="2">
        <v>0.32087172604453013</v>
      </c>
      <c r="G9" s="1">
        <v>2540.6490113709515</v>
      </c>
      <c r="H9" s="1">
        <v>7.7723462668832441E-2</v>
      </c>
      <c r="I9" s="1">
        <v>2.2958417127086376E-3</v>
      </c>
      <c r="J9" s="1">
        <v>0.22958417127086375</v>
      </c>
      <c r="K9" s="3"/>
    </row>
    <row r="10" spans="1:45" x14ac:dyDescent="0.25">
      <c r="A10" s="64"/>
      <c r="B10" s="64"/>
      <c r="E10" s="2">
        <v>1.2</v>
      </c>
      <c r="F10" s="2">
        <v>0.38504607125343615</v>
      </c>
      <c r="G10" s="1">
        <v>3048.7788136451418</v>
      </c>
      <c r="H10" s="1">
        <v>7.6148501521501197E-2</v>
      </c>
      <c r="I10" s="1">
        <v>3.2390201905110514E-3</v>
      </c>
      <c r="J10" s="1">
        <v>0.32390201905110516</v>
      </c>
      <c r="K10" s="3"/>
    </row>
    <row r="11" spans="1:45" x14ac:dyDescent="0.25">
      <c r="A11" s="64"/>
      <c r="B11" s="64"/>
      <c r="E11" s="2">
        <v>1.4</v>
      </c>
      <c r="F11" s="2">
        <v>0.44922041646234218</v>
      </c>
      <c r="G11" s="1">
        <v>3556.9086159193321</v>
      </c>
      <c r="H11" s="1">
        <v>7.4978122344753373E-2</v>
      </c>
      <c r="I11" s="1">
        <v>4.3409065167888091E-3</v>
      </c>
      <c r="J11" s="1">
        <v>0.43409065167888089</v>
      </c>
      <c r="K11" s="4"/>
      <c r="L11" s="2" t="s">
        <v>1</v>
      </c>
      <c r="M11" s="2" t="s">
        <v>2</v>
      </c>
      <c r="P11" t="s">
        <v>1</v>
      </c>
    </row>
    <row r="12" spans="1:45" x14ac:dyDescent="0.25">
      <c r="A12" s="64"/>
      <c r="B12" s="64"/>
      <c r="E12" s="2">
        <v>1.6</v>
      </c>
      <c r="F12" s="2">
        <v>0.5133947616712482</v>
      </c>
      <c r="G12" s="1">
        <v>4065.0384181935224</v>
      </c>
      <c r="H12" s="1">
        <v>7.407126901612783E-2</v>
      </c>
      <c r="I12" s="1">
        <v>5.6011802922803569E-3</v>
      </c>
      <c r="J12" s="1">
        <v>0.56011802922803566</v>
      </c>
      <c r="K12" s="4"/>
      <c r="L12" s="60">
        <v>0</v>
      </c>
      <c r="M12" s="10">
        <f>L8*$F$4</f>
        <v>0</v>
      </c>
      <c r="O12">
        <f>IF(P3&lt;M12,"Diminuer le DN",0)</f>
        <v>0</v>
      </c>
    </row>
    <row r="13" spans="1:45" x14ac:dyDescent="0.25">
      <c r="A13" s="64"/>
      <c r="B13" s="64"/>
      <c r="E13" s="2">
        <v>1.8</v>
      </c>
      <c r="F13" s="2">
        <v>0.57756910688015428</v>
      </c>
      <c r="G13" s="1">
        <v>4573.1682204677127</v>
      </c>
      <c r="H13" s="1">
        <v>7.3346241162841261E-2</v>
      </c>
      <c r="I13" s="1">
        <v>7.0196049872928278E-3</v>
      </c>
      <c r="J13" s="1">
        <v>0.70196049872928279</v>
      </c>
      <c r="K13" s="4"/>
      <c r="L13" s="1">
        <v>3.9058974681367535E-3</v>
      </c>
      <c r="M13" s="10">
        <f>E4*$P$5</f>
        <v>2.5950000000000002</v>
      </c>
      <c r="O13">
        <f>IF(M13&gt;$P$3,$P$3,0)</f>
        <v>0</v>
      </c>
      <c r="P13">
        <f>IF(O13&gt;O12,((($P$3-M12)/(M13-M12))*(L13-L12))+L12,0)</f>
        <v>0</v>
      </c>
    </row>
    <row r="14" spans="1:45" x14ac:dyDescent="0.25">
      <c r="A14" s="64"/>
      <c r="B14" s="64"/>
      <c r="E14" s="2">
        <v>2</v>
      </c>
      <c r="F14" s="2">
        <v>0.64174345208906025</v>
      </c>
      <c r="G14" s="1">
        <v>5081.298022741903</v>
      </c>
      <c r="H14" s="1">
        <v>7.2752272318121078E-2</v>
      </c>
      <c r="I14" s="1">
        <v>8.5959989813608438E-3</v>
      </c>
      <c r="J14" s="1">
        <v>0.85959989813608439</v>
      </c>
      <c r="K14" s="4"/>
      <c r="L14" s="1">
        <v>1.2526847855771857E-2</v>
      </c>
      <c r="M14" s="10">
        <f t="shared" ref="M14:M45" si="0">E5*$P$5</f>
        <v>5.19</v>
      </c>
      <c r="O14">
        <f t="shared" ref="O14:O43" si="1">IF(M14&gt;$P$3,$P$3,0)</f>
        <v>0</v>
      </c>
      <c r="P14">
        <f t="shared" ref="P14:P43" si="2">IF(O14&gt;O13,((($P$3-M13)/(M14-M13))*(L14-L13))+L13,0)</f>
        <v>0</v>
      </c>
    </row>
    <row r="15" spans="1:45" x14ac:dyDescent="0.25">
      <c r="A15" s="64"/>
      <c r="B15" s="64"/>
      <c r="E15" s="2">
        <v>2.2000000000000002</v>
      </c>
      <c r="F15" s="2">
        <v>0.70591779729796633</v>
      </c>
      <c r="G15" s="1">
        <v>5589.4278250160942</v>
      </c>
      <c r="H15" s="1">
        <v>7.2256071389475082E-2</v>
      </c>
      <c r="I15" s="1">
        <v>1.0330218513967888E-2</v>
      </c>
      <c r="J15" s="1">
        <v>1.0330218513967888</v>
      </c>
      <c r="K15" s="4"/>
      <c r="L15" s="1">
        <v>4.2463239121110503E-2</v>
      </c>
      <c r="M15" s="10">
        <f t="shared" si="0"/>
        <v>10.38</v>
      </c>
      <c r="O15">
        <f t="shared" si="1"/>
        <v>0</v>
      </c>
      <c r="P15">
        <f t="shared" si="2"/>
        <v>0</v>
      </c>
    </row>
    <row r="16" spans="1:45" x14ac:dyDescent="0.25">
      <c r="A16" s="64"/>
      <c r="B16" s="64"/>
      <c r="E16" s="2">
        <v>2.4</v>
      </c>
      <c r="F16" s="2">
        <v>0.7700921425068723</v>
      </c>
      <c r="G16" s="1">
        <v>6097.5576272902836</v>
      </c>
      <c r="H16" s="1">
        <v>7.1834854778959539E-2</v>
      </c>
      <c r="I16" s="1">
        <v>1.2222147008147314E-2</v>
      </c>
      <c r="J16" s="1">
        <v>1.2222147008147313</v>
      </c>
      <c r="K16" s="4"/>
      <c r="L16" s="1">
        <v>8.8768585978139941E-2</v>
      </c>
      <c r="M16" s="10">
        <f t="shared" si="0"/>
        <v>15.569999999999999</v>
      </c>
      <c r="O16">
        <f t="shared" si="1"/>
        <v>0</v>
      </c>
      <c r="P16">
        <f t="shared" si="2"/>
        <v>0</v>
      </c>
    </row>
    <row r="17" spans="1:16" x14ac:dyDescent="0.25">
      <c r="A17" s="64"/>
      <c r="B17" s="64"/>
      <c r="E17" s="63">
        <v>2.6</v>
      </c>
      <c r="F17" s="63">
        <v>0.83426648771577838</v>
      </c>
      <c r="G17" s="62">
        <v>6605.6874295644748</v>
      </c>
      <c r="H17" s="62">
        <v>7.1472479188165003E-2</v>
      </c>
      <c r="I17" s="62">
        <v>1.4271688050944555E-2</v>
      </c>
      <c r="J17" s="1">
        <v>1.4271688050944555</v>
      </c>
      <c r="K17" s="4"/>
      <c r="L17" s="1">
        <v>0.15118286976402379</v>
      </c>
      <c r="M17" s="10">
        <f t="shared" si="0"/>
        <v>20.76</v>
      </c>
      <c r="O17">
        <f t="shared" si="1"/>
        <v>0</v>
      </c>
      <c r="P17">
        <f t="shared" si="2"/>
        <v>0</v>
      </c>
    </row>
    <row r="18" spans="1:16" x14ac:dyDescent="0.25">
      <c r="A18" s="64"/>
      <c r="B18" s="64"/>
      <c r="E18" s="63">
        <v>2.8</v>
      </c>
      <c r="F18" s="63">
        <v>0.89844083292468435</v>
      </c>
      <c r="G18" s="62">
        <v>7113.8172318386642</v>
      </c>
      <c r="H18" s="62">
        <v>7.1157172067503105E-2</v>
      </c>
      <c r="I18" s="62">
        <v>1.6478760592259688E-2</v>
      </c>
      <c r="J18" s="1">
        <v>1.6478760592259687</v>
      </c>
      <c r="K18" s="4"/>
      <c r="L18" s="1">
        <v>0.22958417127086375</v>
      </c>
      <c r="M18" s="10">
        <f t="shared" si="0"/>
        <v>25.95</v>
      </c>
      <c r="O18">
        <f t="shared" si="1"/>
        <v>0</v>
      </c>
      <c r="P18">
        <f t="shared" si="2"/>
        <v>0</v>
      </c>
    </row>
    <row r="19" spans="1:16" x14ac:dyDescent="0.25">
      <c r="A19" s="64"/>
      <c r="B19" s="64"/>
      <c r="E19" s="63">
        <v>3</v>
      </c>
      <c r="F19" s="63">
        <v>0.96261517813359043</v>
      </c>
      <c r="G19" s="62">
        <v>7621.9470341128545</v>
      </c>
      <c r="H19" s="62">
        <v>7.0880137108455088E-2</v>
      </c>
      <c r="I19" s="62">
        <v>1.8843295551887278E-2</v>
      </c>
      <c r="J19" s="1">
        <v>1.8843295551887278</v>
      </c>
      <c r="K19" s="4"/>
      <c r="L19" s="1">
        <v>0.32390201905110516</v>
      </c>
      <c r="M19" s="10">
        <f t="shared" si="0"/>
        <v>31.139999999999997</v>
      </c>
      <c r="O19">
        <f t="shared" si="1"/>
        <v>0</v>
      </c>
      <c r="P19">
        <f t="shared" si="2"/>
        <v>0</v>
      </c>
    </row>
    <row r="20" spans="1:16" x14ac:dyDescent="0.25">
      <c r="A20" s="64"/>
      <c r="B20" s="64"/>
      <c r="E20" s="63">
        <v>3.2</v>
      </c>
      <c r="F20" s="63">
        <v>1.0267895233424964</v>
      </c>
      <c r="G20" s="62">
        <v>8130.0768363870448</v>
      </c>
      <c r="H20" s="62">
        <v>7.0634663804714018E-2</v>
      </c>
      <c r="I20" s="62">
        <v>2.1365233354847427E-2</v>
      </c>
      <c r="J20" s="1">
        <v>2.1365233354847426</v>
      </c>
      <c r="K20" s="4"/>
      <c r="L20" s="1">
        <v>0.43409065167888089</v>
      </c>
      <c r="M20" s="10">
        <f t="shared" si="0"/>
        <v>36.33</v>
      </c>
      <c r="O20">
        <f t="shared" si="1"/>
        <v>0</v>
      </c>
      <c r="P20">
        <f t="shared" si="2"/>
        <v>0</v>
      </c>
    </row>
    <row r="21" spans="1:16" x14ac:dyDescent="0.25">
      <c r="A21" s="64"/>
      <c r="B21" s="64"/>
      <c r="E21" s="63">
        <v>3.4</v>
      </c>
      <c r="F21" s="63">
        <v>1.0909638685514025</v>
      </c>
      <c r="G21" s="62">
        <v>8638.206638661235</v>
      </c>
      <c r="H21" s="62">
        <v>7.0415539969638286E-2</v>
      </c>
      <c r="I21" s="62">
        <v>2.4044522098502656E-2</v>
      </c>
      <c r="J21" s="1">
        <v>2.4044522098502656</v>
      </c>
      <c r="K21" s="4"/>
      <c r="L21" s="1">
        <v>0.56011802922803566</v>
      </c>
      <c r="M21" s="10">
        <f t="shared" si="0"/>
        <v>41.52</v>
      </c>
      <c r="O21">
        <f t="shared" si="1"/>
        <v>0</v>
      </c>
      <c r="P21">
        <f t="shared" si="2"/>
        <v>0</v>
      </c>
    </row>
    <row r="22" spans="1:16" x14ac:dyDescent="0.25">
      <c r="A22" s="64"/>
      <c r="B22" s="64"/>
      <c r="E22" s="63">
        <v>3.6</v>
      </c>
      <c r="F22" s="63">
        <v>1.1551382137603086</v>
      </c>
      <c r="G22" s="62">
        <v>9146.3364409354253</v>
      </c>
      <c r="H22" s="62">
        <v>7.0218653053970209E-2</v>
      </c>
      <c r="I22" s="62">
        <v>2.6881116161592812E-2</v>
      </c>
      <c r="J22" s="1">
        <v>2.6881116161592811</v>
      </c>
      <c r="K22" s="4"/>
      <c r="L22" s="1">
        <v>0.70196049872928279</v>
      </c>
      <c r="M22" s="10">
        <f t="shared" si="0"/>
        <v>46.71</v>
      </c>
      <c r="O22">
        <f t="shared" si="1"/>
        <v>0</v>
      </c>
      <c r="P22">
        <f t="shared" si="2"/>
        <v>0</v>
      </c>
    </row>
    <row r="23" spans="1:16" x14ac:dyDescent="0.25">
      <c r="A23" s="64"/>
      <c r="B23" s="64"/>
      <c r="E23" s="63">
        <v>3.8</v>
      </c>
      <c r="F23" s="63">
        <v>1.2193125589692144</v>
      </c>
      <c r="G23" s="62">
        <v>9654.4662432096138</v>
      </c>
      <c r="H23" s="62">
        <v>7.004071286459064E-2</v>
      </c>
      <c r="I23" s="62">
        <v>2.9874975129802531E-2</v>
      </c>
      <c r="J23" s="1">
        <v>2.9874975129802532</v>
      </c>
      <c r="K23" s="4"/>
      <c r="L23" s="1">
        <v>0.85959989813608439</v>
      </c>
      <c r="M23" s="10">
        <f t="shared" si="0"/>
        <v>51.9</v>
      </c>
      <c r="O23">
        <f t="shared" si="1"/>
        <v>0</v>
      </c>
      <c r="P23">
        <f t="shared" si="2"/>
        <v>0</v>
      </c>
    </row>
    <row r="24" spans="1:16" x14ac:dyDescent="0.25">
      <c r="A24" s="64"/>
      <c r="B24" s="64"/>
      <c r="E24" s="63">
        <v>4</v>
      </c>
      <c r="F24" s="63">
        <v>1.2834869041781205</v>
      </c>
      <c r="G24" s="62">
        <v>10162.596045483806</v>
      </c>
      <c r="H24" s="62">
        <v>6.9879054509786195E-2</v>
      </c>
      <c r="I24" s="62">
        <v>3.3026062952811117E-2</v>
      </c>
      <c r="J24" s="1">
        <v>3.3026062952811115</v>
      </c>
      <c r="K24" s="4"/>
      <c r="L24" s="1">
        <v>1.0330218513967888</v>
      </c>
      <c r="M24" s="10">
        <f t="shared" si="0"/>
        <v>57.09</v>
      </c>
      <c r="O24">
        <f t="shared" si="1"/>
        <v>0</v>
      </c>
      <c r="P24">
        <f t="shared" si="2"/>
        <v>0</v>
      </c>
    </row>
    <row r="25" spans="1:16" x14ac:dyDescent="0.25">
      <c r="A25" s="64"/>
      <c r="B25" s="64"/>
      <c r="E25" s="63">
        <v>4.5</v>
      </c>
      <c r="F25" s="63">
        <v>1.4439227672003856</v>
      </c>
      <c r="G25" s="62">
        <v>11432.920551169282</v>
      </c>
      <c r="H25" s="62">
        <v>6.9532728983620881E-2</v>
      </c>
      <c r="I25" s="62">
        <v>4.1591454058792256E-2</v>
      </c>
      <c r="J25" s="1">
        <v>4.1591454058792259</v>
      </c>
      <c r="K25" s="4"/>
      <c r="L25" s="1">
        <v>1.2222147008147313</v>
      </c>
      <c r="M25" s="10">
        <f t="shared" si="0"/>
        <v>62.279999999999994</v>
      </c>
      <c r="O25">
        <f t="shared" si="1"/>
        <v>0</v>
      </c>
      <c r="P25">
        <f t="shared" si="2"/>
        <v>0</v>
      </c>
    </row>
    <row r="26" spans="1:16" x14ac:dyDescent="0.25">
      <c r="A26" s="64"/>
      <c r="B26" s="64"/>
      <c r="E26" s="63">
        <v>5</v>
      </c>
      <c r="F26" s="63">
        <v>1.6043586302226507</v>
      </c>
      <c r="G26" s="62">
        <v>12703.245056854757</v>
      </c>
      <c r="H26" s="62">
        <v>6.9250291589014037E-2</v>
      </c>
      <c r="I26" s="62">
        <v>5.1138904067075719E-2</v>
      </c>
      <c r="J26" s="1">
        <v>5.1138904067075721</v>
      </c>
      <c r="K26" s="4"/>
      <c r="L26" s="1">
        <v>1.4271688050944555</v>
      </c>
      <c r="M26" s="10">
        <f t="shared" si="0"/>
        <v>67.47</v>
      </c>
      <c r="O26">
        <f t="shared" si="1"/>
        <v>0</v>
      </c>
      <c r="P26">
        <f t="shared" si="2"/>
        <v>0</v>
      </c>
    </row>
    <row r="27" spans="1:16" x14ac:dyDescent="0.25">
      <c r="A27" s="64"/>
      <c r="B27" s="64"/>
      <c r="E27" s="63">
        <v>5.5</v>
      </c>
      <c r="F27" s="63">
        <v>1.7647944932449158</v>
      </c>
      <c r="G27" s="62">
        <v>13973.569562540235</v>
      </c>
      <c r="H27" s="62">
        <v>6.9015270697923944E-2</v>
      </c>
      <c r="I27" s="62">
        <v>6.1668072782708715E-2</v>
      </c>
      <c r="J27" s="1">
        <v>6.1668072782708716</v>
      </c>
      <c r="K27" s="4"/>
      <c r="L27" s="1">
        <v>1.6478760592259687</v>
      </c>
      <c r="M27" s="10">
        <f t="shared" si="0"/>
        <v>72.66</v>
      </c>
      <c r="O27">
        <f t="shared" si="1"/>
        <v>0</v>
      </c>
      <c r="P27">
        <f t="shared" si="2"/>
        <v>0</v>
      </c>
    </row>
    <row r="28" spans="1:16" x14ac:dyDescent="0.25">
      <c r="A28" s="64"/>
      <c r="B28" s="64"/>
      <c r="E28" s="63">
        <v>6</v>
      </c>
      <c r="F28" s="63">
        <v>1.9252303562671809</v>
      </c>
      <c r="G28" s="62">
        <v>15243.894068225709</v>
      </c>
      <c r="H28" s="62">
        <v>6.8816453622126336E-2</v>
      </c>
      <c r="I28" s="62">
        <v>7.3178683187382687E-2</v>
      </c>
      <c r="J28" s="1">
        <v>7.3178683187382685</v>
      </c>
      <c r="K28" s="4"/>
      <c r="L28" s="1">
        <v>1.8843295551887278</v>
      </c>
      <c r="M28" s="10">
        <f t="shared" si="0"/>
        <v>77.849999999999994</v>
      </c>
      <c r="O28">
        <f t="shared" si="1"/>
        <v>0</v>
      </c>
      <c r="P28">
        <f t="shared" si="2"/>
        <v>0</v>
      </c>
    </row>
    <row r="29" spans="1:16" x14ac:dyDescent="0.25">
      <c r="A29" s="64"/>
      <c r="B29" s="64"/>
      <c r="E29" s="63">
        <v>6.5</v>
      </c>
      <c r="F29" s="63">
        <v>2.085666219289446</v>
      </c>
      <c r="G29" s="62">
        <v>16514.218573911185</v>
      </c>
      <c r="H29" s="62">
        <v>6.8645933241301249E-2</v>
      </c>
      <c r="I29" s="62">
        <v>8.5670505304442618E-2</v>
      </c>
      <c r="J29" s="1">
        <v>8.567050530444261</v>
      </c>
      <c r="L29" s="1">
        <v>2.1365233354847426</v>
      </c>
      <c r="M29" s="10">
        <f t="shared" si="0"/>
        <v>83.04</v>
      </c>
      <c r="O29">
        <f t="shared" si="1"/>
        <v>0</v>
      </c>
      <c r="P29">
        <f t="shared" si="2"/>
        <v>0</v>
      </c>
    </row>
    <row r="30" spans="1:16" x14ac:dyDescent="0.25">
      <c r="E30" s="63">
        <v>7</v>
      </c>
      <c r="F30" s="63">
        <v>2.2461020823117108</v>
      </c>
      <c r="G30" s="62">
        <v>17784.54307959666</v>
      </c>
      <c r="H30" s="62">
        <v>6.8497967714215416E-2</v>
      </c>
      <c r="I30" s="62">
        <v>9.9143345131472813E-2</v>
      </c>
      <c r="J30" s="1">
        <v>9.9143345131472813</v>
      </c>
      <c r="L30" s="1">
        <v>2.4044522098502656</v>
      </c>
      <c r="M30" s="10">
        <f t="shared" si="0"/>
        <v>88.22999999999999</v>
      </c>
      <c r="O30">
        <f t="shared" si="1"/>
        <v>0</v>
      </c>
      <c r="P30">
        <f t="shared" si="2"/>
        <v>0</v>
      </c>
    </row>
    <row r="31" spans="1:16" x14ac:dyDescent="0.25">
      <c r="E31" s="63">
        <v>7.5</v>
      </c>
      <c r="F31" s="63">
        <v>2.4065379453339761</v>
      </c>
      <c r="G31" s="62">
        <v>19054.86758528214</v>
      </c>
      <c r="H31" s="62">
        <v>6.8368283210114164E-2</v>
      </c>
      <c r="I31" s="62">
        <v>0.11359703679502677</v>
      </c>
      <c r="J31" s="1">
        <v>11.359703679502676</v>
      </c>
      <c r="L31" s="1">
        <v>2.6881116161592811</v>
      </c>
      <c r="M31" s="10">
        <f t="shared" si="0"/>
        <v>93.42</v>
      </c>
      <c r="O31">
        <f t="shared" si="1"/>
        <v>0</v>
      </c>
      <c r="P31">
        <f t="shared" si="2"/>
        <v>0</v>
      </c>
    </row>
    <row r="32" spans="1:16" x14ac:dyDescent="0.25">
      <c r="E32" s="63">
        <v>8</v>
      </c>
      <c r="F32" s="63">
        <v>2.566973808356241</v>
      </c>
      <c r="G32" s="62">
        <v>20325.192090967612</v>
      </c>
      <c r="H32" s="62">
        <v>6.8253630631654794E-2</v>
      </c>
      <c r="I32" s="62">
        <v>0.12903143683395238</v>
      </c>
      <c r="J32" s="1">
        <v>12.903143683395237</v>
      </c>
      <c r="L32" s="1">
        <v>2.9874975129802532</v>
      </c>
      <c r="M32" s="10">
        <f t="shared" si="0"/>
        <v>98.61</v>
      </c>
      <c r="O32">
        <f t="shared" si="1"/>
        <v>0</v>
      </c>
      <c r="P32">
        <f t="shared" si="2"/>
        <v>0</v>
      </c>
    </row>
    <row r="33" spans="5:16" x14ac:dyDescent="0.25">
      <c r="E33" s="63">
        <v>8.5</v>
      </c>
      <c r="F33" s="63">
        <v>2.7274096713785063</v>
      </c>
      <c r="G33" s="62">
        <v>21595.516596653088</v>
      </c>
      <c r="H33" s="62">
        <v>6.8151494328141451E-2</v>
      </c>
      <c r="I33" s="62">
        <v>0.1454464199349263</v>
      </c>
      <c r="J33" s="1">
        <v>14.544641993492629</v>
      </c>
      <c r="L33" s="1">
        <v>3.3026062952811115</v>
      </c>
      <c r="M33" s="10">
        <f t="shared" si="0"/>
        <v>103.8</v>
      </c>
      <c r="O33">
        <f t="shared" si="1"/>
        <v>0</v>
      </c>
      <c r="P33">
        <f t="shared" si="2"/>
        <v>0</v>
      </c>
    </row>
    <row r="34" spans="5:16" x14ac:dyDescent="0.25">
      <c r="E34" s="63">
        <v>9</v>
      </c>
      <c r="F34" s="63">
        <v>2.8878455344007712</v>
      </c>
      <c r="G34" s="62">
        <v>22865.841102338563</v>
      </c>
      <c r="H34" s="62">
        <v>6.8059895148652003E-2</v>
      </c>
      <c r="I34" s="62">
        <v>0.16284187568637953</v>
      </c>
      <c r="J34" s="1">
        <v>16.284187568637954</v>
      </c>
      <c r="L34" s="1">
        <v>4.1591454058792259</v>
      </c>
      <c r="M34" s="10">
        <f t="shared" si="0"/>
        <v>116.77499999999999</v>
      </c>
      <c r="O34">
        <f t="shared" si="1"/>
        <v>0</v>
      </c>
      <c r="P34">
        <f t="shared" si="2"/>
        <v>0</v>
      </c>
    </row>
    <row r="35" spans="5:16" x14ac:dyDescent="0.25">
      <c r="E35" s="1">
        <v>9.5</v>
      </c>
      <c r="F35" s="1">
        <v>3.0482813974230361</v>
      </c>
      <c r="G35" s="1">
        <v>24136.165608024039</v>
      </c>
      <c r="H35" s="1">
        <v>6.7977253932408194E-2</v>
      </c>
      <c r="I35" s="1">
        <v>0.18121770606378765</v>
      </c>
      <c r="J35" s="1">
        <v>18.121770606378764</v>
      </c>
      <c r="L35" s="1">
        <v>5.1138904067075721</v>
      </c>
      <c r="M35" s="10">
        <f t="shared" si="0"/>
        <v>129.75</v>
      </c>
      <c r="O35">
        <f t="shared" si="1"/>
        <v>0</v>
      </c>
      <c r="P35">
        <f t="shared" si="2"/>
        <v>0</v>
      </c>
    </row>
    <row r="36" spans="5:16" x14ac:dyDescent="0.25">
      <c r="E36" s="1">
        <v>10</v>
      </c>
      <c r="F36" s="1">
        <v>3.2087172604453014</v>
      </c>
      <c r="G36" s="1">
        <v>25406.490113709515</v>
      </c>
      <c r="H36" s="1">
        <v>6.7902294801342383E-2</v>
      </c>
      <c r="I36" s="1">
        <v>0.20057382345122235</v>
      </c>
      <c r="J36" s="1">
        <v>20.057382345122235</v>
      </c>
      <c r="L36" s="1">
        <v>6.1668072782708716</v>
      </c>
      <c r="M36" s="10">
        <f t="shared" si="0"/>
        <v>142.72499999999999</v>
      </c>
      <c r="O36">
        <f t="shared" si="1"/>
        <v>0</v>
      </c>
      <c r="P36">
        <f t="shared" si="2"/>
        <v>0</v>
      </c>
    </row>
    <row r="37" spans="5:16" x14ac:dyDescent="0.25">
      <c r="L37" s="1">
        <v>7.3178683187382685</v>
      </c>
      <c r="M37" s="10">
        <f t="shared" si="0"/>
        <v>155.69999999999999</v>
      </c>
      <c r="O37">
        <f t="shared" si="1"/>
        <v>0</v>
      </c>
      <c r="P37">
        <f t="shared" si="2"/>
        <v>0</v>
      </c>
    </row>
    <row r="38" spans="5:16" x14ac:dyDescent="0.25">
      <c r="L38" s="1">
        <v>8.567050530444261</v>
      </c>
      <c r="M38" s="10">
        <f t="shared" si="0"/>
        <v>168.67499999999998</v>
      </c>
      <c r="O38">
        <f t="shared" si="1"/>
        <v>0</v>
      </c>
      <c r="P38">
        <f t="shared" si="2"/>
        <v>0</v>
      </c>
    </row>
    <row r="39" spans="5:16" x14ac:dyDescent="0.25">
      <c r="L39" s="1">
        <v>9.9143345131472813</v>
      </c>
      <c r="M39" s="10">
        <f t="shared" si="0"/>
        <v>181.65</v>
      </c>
      <c r="O39">
        <f t="shared" si="1"/>
        <v>0</v>
      </c>
      <c r="P39">
        <f t="shared" si="2"/>
        <v>0</v>
      </c>
    </row>
    <row r="40" spans="5:16" x14ac:dyDescent="0.25">
      <c r="L40" s="1">
        <v>11.359703679502676</v>
      </c>
      <c r="M40" s="10">
        <f t="shared" si="0"/>
        <v>194.625</v>
      </c>
      <c r="O40">
        <f t="shared" si="1"/>
        <v>0</v>
      </c>
      <c r="P40">
        <f t="shared" si="2"/>
        <v>0</v>
      </c>
    </row>
    <row r="41" spans="5:16" x14ac:dyDescent="0.25">
      <c r="L41" s="1">
        <v>12.903143683395237</v>
      </c>
      <c r="M41" s="10">
        <f t="shared" si="0"/>
        <v>207.6</v>
      </c>
      <c r="O41">
        <f t="shared" si="1"/>
        <v>0</v>
      </c>
      <c r="P41">
        <f t="shared" si="2"/>
        <v>0</v>
      </c>
    </row>
    <row r="42" spans="5:16" x14ac:dyDescent="0.25">
      <c r="L42" s="1">
        <v>14.544641993492629</v>
      </c>
      <c r="M42" s="10">
        <f t="shared" si="0"/>
        <v>220.57499999999999</v>
      </c>
      <c r="O42">
        <f t="shared" si="1"/>
        <v>0</v>
      </c>
      <c r="P42">
        <f t="shared" si="2"/>
        <v>0</v>
      </c>
    </row>
    <row r="43" spans="5:16" x14ac:dyDescent="0.25">
      <c r="L43" s="1">
        <v>16.284187568637954</v>
      </c>
      <c r="M43" s="10">
        <f t="shared" si="0"/>
        <v>233.54999999999998</v>
      </c>
      <c r="O43">
        <f t="shared" si="1"/>
        <v>0</v>
      </c>
      <c r="P43">
        <f t="shared" si="2"/>
        <v>0</v>
      </c>
    </row>
    <row r="44" spans="5:16" x14ac:dyDescent="0.25">
      <c r="L44" s="1">
        <v>18.121770606378764</v>
      </c>
      <c r="M44" s="10">
        <f t="shared" si="0"/>
        <v>246.52500000000001</v>
      </c>
      <c r="O44">
        <f t="shared" ref="O44:O45" si="3">IF(M44&gt;$P$3,$P$3,0)</f>
        <v>0</v>
      </c>
      <c r="P44">
        <f t="shared" ref="P44:P45" si="4">IF(O44&gt;O43,((($P$3-M43)/(M44-M43))*(L44-L43))+L43,0)</f>
        <v>0</v>
      </c>
    </row>
    <row r="45" spans="5:16" x14ac:dyDescent="0.25">
      <c r="L45" s="1">
        <v>20.057382345122235</v>
      </c>
      <c r="M45" s="10">
        <f t="shared" si="0"/>
        <v>259.5</v>
      </c>
      <c r="O45">
        <f t="shared" si="3"/>
        <v>0</v>
      </c>
      <c r="P45">
        <f t="shared" si="4"/>
        <v>0</v>
      </c>
    </row>
  </sheetData>
  <sheetProtection algorithmName="SHA-512" hashValue="r3bkaRFujO5ZwGBbbFXagS/zaamsYDtIvGDQL9Mk/OJ+570E1eoYuKEPFLNKYX4qYmiMFGnY2OVRGxV+2bWfcg==" saltValue="Tsx6S8L7bs1adgJX53Ol3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4"/>
  <dimension ref="A1:B5"/>
  <sheetViews>
    <sheetView showFormulas="1" workbookViewId="0">
      <selection activeCell="F25" sqref="F25"/>
    </sheetView>
  </sheetViews>
  <sheetFormatPr baseColWidth="10" defaultColWidth="11.42578125" defaultRowHeight="15" x14ac:dyDescent="0.25"/>
  <cols>
    <col min="1" max="1" width="17.140625" customWidth="1"/>
  </cols>
  <sheetData>
    <row r="1" spans="1:2" x14ac:dyDescent="0.25">
      <c r="A1" t="s">
        <v>15</v>
      </c>
      <c r="B1">
        <v>12</v>
      </c>
    </row>
    <row r="2" spans="1:2" x14ac:dyDescent="0.25">
      <c r="A2" t="s">
        <v>8</v>
      </c>
      <c r="B2">
        <v>15</v>
      </c>
    </row>
    <row r="3" spans="1:2" x14ac:dyDescent="0.25">
      <c r="A3" t="s">
        <v>73</v>
      </c>
      <c r="B3">
        <v>20</v>
      </c>
    </row>
    <row r="4" spans="1:2" x14ac:dyDescent="0.25">
      <c r="B4">
        <v>25</v>
      </c>
    </row>
    <row r="5" spans="1:2" x14ac:dyDescent="0.25">
      <c r="B5">
        <v>32</v>
      </c>
    </row>
  </sheetData>
  <sheetProtection algorithmName="SHA-512" hashValue="lG5YhWolIzWc3VNUlUdmaK9AtB7xDvxKbK4a+yuYQpLSk5oOTX/N5OJw7TUdwK6Pi8rCb+oTocv3fjkGYPHu8A==" saltValue="huURDVSp2h5Om3XVKerjkw==" spinCount="100000" sheet="1" objects="1" scenarios="1"/>
  <dataConsolidate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5"/>
  <dimension ref="A1:M35"/>
  <sheetViews>
    <sheetView workbookViewId="0">
      <selection activeCell="C16" sqref="C16"/>
    </sheetView>
  </sheetViews>
  <sheetFormatPr baseColWidth="10" defaultColWidth="11.42578125" defaultRowHeight="15" x14ac:dyDescent="0.25"/>
  <cols>
    <col min="1" max="1" width="4.5703125" customWidth="1"/>
    <col min="2" max="2" width="20.7109375" customWidth="1"/>
    <col min="3" max="3" width="25" customWidth="1"/>
    <col min="9" max="9" width="12.140625" customWidth="1"/>
  </cols>
  <sheetData>
    <row r="1" spans="1:13" ht="15.75" thickBot="1" x14ac:dyDescent="0.3">
      <c r="I1" t="s">
        <v>20</v>
      </c>
    </row>
    <row r="2" spans="1:13" x14ac:dyDescent="0.25">
      <c r="A2" s="13" t="s">
        <v>37</v>
      </c>
      <c r="B2" t="s">
        <v>25</v>
      </c>
      <c r="C2" t="s">
        <v>68</v>
      </c>
      <c r="I2" s="17" t="s">
        <v>51</v>
      </c>
      <c r="J2" s="18" t="s">
        <v>57</v>
      </c>
      <c r="K2" s="18" t="s">
        <v>58</v>
      </c>
      <c r="L2" s="18" t="s">
        <v>59</v>
      </c>
      <c r="M2" s="19" t="s">
        <v>60</v>
      </c>
    </row>
    <row r="3" spans="1:13" x14ac:dyDescent="0.25">
      <c r="A3" s="13" t="s">
        <v>38</v>
      </c>
      <c r="B3" t="s">
        <v>26</v>
      </c>
      <c r="C3" t="s">
        <v>31</v>
      </c>
      <c r="I3" s="20" t="s">
        <v>61</v>
      </c>
      <c r="J3" s="1">
        <v>0.62</v>
      </c>
      <c r="K3" s="1">
        <v>1.26</v>
      </c>
      <c r="L3" s="1">
        <v>1.63</v>
      </c>
      <c r="M3" s="21">
        <v>2.4700000000000002</v>
      </c>
    </row>
    <row r="4" spans="1:13" x14ac:dyDescent="0.25">
      <c r="A4" s="13" t="s">
        <v>39</v>
      </c>
      <c r="B4" t="s">
        <v>27</v>
      </c>
      <c r="C4" t="s">
        <v>30</v>
      </c>
      <c r="I4" s="20" t="s">
        <v>52</v>
      </c>
      <c r="J4" s="1">
        <v>1.21</v>
      </c>
      <c r="K4" s="1">
        <v>1.67</v>
      </c>
      <c r="L4" s="1">
        <v>2.14</v>
      </c>
      <c r="M4" s="21">
        <v>3.97</v>
      </c>
    </row>
    <row r="5" spans="1:13" x14ac:dyDescent="0.25">
      <c r="A5" s="13" t="s">
        <v>40</v>
      </c>
      <c r="B5" t="s">
        <v>28</v>
      </c>
      <c r="C5" t="s">
        <v>32</v>
      </c>
      <c r="I5" s="20" t="s">
        <v>53</v>
      </c>
      <c r="J5" s="1">
        <v>1.43</v>
      </c>
      <c r="K5" s="1">
        <v>1.85</v>
      </c>
      <c r="L5" s="1">
        <v>2.62</v>
      </c>
      <c r="M5" s="21">
        <v>5.66</v>
      </c>
    </row>
    <row r="6" spans="1:13" x14ac:dyDescent="0.25">
      <c r="A6" s="13" t="s">
        <v>41</v>
      </c>
      <c r="B6" t="s">
        <v>29</v>
      </c>
      <c r="C6" t="s">
        <v>33</v>
      </c>
      <c r="I6" s="20" t="s">
        <v>54</v>
      </c>
      <c r="J6" s="1">
        <v>1.63</v>
      </c>
      <c r="K6" s="1">
        <v>2.25</v>
      </c>
      <c r="L6" s="1">
        <v>3.77</v>
      </c>
      <c r="M6" s="21">
        <v>9.74</v>
      </c>
    </row>
    <row r="7" spans="1:13" x14ac:dyDescent="0.25">
      <c r="A7" s="13" t="s">
        <v>42</v>
      </c>
      <c r="B7" t="s">
        <v>35</v>
      </c>
      <c r="C7" t="s">
        <v>34</v>
      </c>
      <c r="I7" s="20" t="s">
        <v>55</v>
      </c>
      <c r="J7" s="1">
        <v>1.91</v>
      </c>
      <c r="K7" s="1">
        <v>3.1</v>
      </c>
      <c r="L7" s="1">
        <v>6.19</v>
      </c>
      <c r="M7" s="21">
        <v>13.3</v>
      </c>
    </row>
    <row r="8" spans="1:13" ht="15.75" thickBot="1" x14ac:dyDescent="0.3">
      <c r="A8" s="13" t="s">
        <v>43</v>
      </c>
      <c r="B8" t="s">
        <v>44</v>
      </c>
      <c r="C8" t="s">
        <v>45</v>
      </c>
      <c r="I8" s="22" t="s">
        <v>56</v>
      </c>
      <c r="J8" s="23">
        <v>2.12</v>
      </c>
      <c r="K8" s="23">
        <v>3.93</v>
      </c>
      <c r="L8" s="23">
        <v>8.39</v>
      </c>
      <c r="M8" s="24">
        <v>17.3</v>
      </c>
    </row>
    <row r="9" spans="1:13" ht="15.75" thickBot="1" x14ac:dyDescent="0.3"/>
    <row r="10" spans="1:13" ht="15.75" thickBot="1" x14ac:dyDescent="0.3">
      <c r="B10" s="14" t="s">
        <v>36</v>
      </c>
      <c r="C10" s="15" t="s">
        <v>46</v>
      </c>
      <c r="D10" s="16"/>
      <c r="I10" t="s">
        <v>62</v>
      </c>
      <c r="J10">
        <f>CALCUL!E15</f>
        <v>11.63</v>
      </c>
      <c r="K10" t="s">
        <v>66</v>
      </c>
    </row>
    <row r="11" spans="1:13" x14ac:dyDescent="0.25">
      <c r="I11" s="25" t="s">
        <v>65</v>
      </c>
      <c r="J11" s="26" t="s">
        <v>57</v>
      </c>
      <c r="K11" s="26" t="s">
        <v>58</v>
      </c>
      <c r="L11" s="26" t="s">
        <v>59</v>
      </c>
      <c r="M11" s="27" t="s">
        <v>60</v>
      </c>
    </row>
    <row r="12" spans="1:13" x14ac:dyDescent="0.25">
      <c r="C12">
        <v>0.15</v>
      </c>
      <c r="D12" s="13" t="s">
        <v>49</v>
      </c>
      <c r="I12" s="28">
        <v>0.01</v>
      </c>
      <c r="J12" s="10">
        <f>$J$10*J3</f>
        <v>7.2106000000000003</v>
      </c>
      <c r="K12" s="10">
        <f t="shared" ref="K12:M12" si="0">$J$10*K3</f>
        <v>14.6538</v>
      </c>
      <c r="L12" s="10">
        <f t="shared" si="0"/>
        <v>18.956900000000001</v>
      </c>
      <c r="M12" s="29">
        <f t="shared" si="0"/>
        <v>28.726100000000006</v>
      </c>
    </row>
    <row r="13" spans="1:13" x14ac:dyDescent="0.25">
      <c r="C13">
        <v>0.27</v>
      </c>
      <c r="D13" s="13" t="s">
        <v>50</v>
      </c>
      <c r="I13" s="28">
        <v>0.03</v>
      </c>
      <c r="J13" s="10">
        <f t="shared" ref="J13:M17" si="1">$J$10*J4</f>
        <v>14.0723</v>
      </c>
      <c r="K13" s="10">
        <f t="shared" si="1"/>
        <v>19.4221</v>
      </c>
      <c r="L13" s="10">
        <f t="shared" si="1"/>
        <v>24.888200000000005</v>
      </c>
      <c r="M13" s="29">
        <f t="shared" si="1"/>
        <v>46.171100000000003</v>
      </c>
    </row>
    <row r="14" spans="1:13" x14ac:dyDescent="0.25">
      <c r="C14">
        <v>4.8</v>
      </c>
      <c r="D14" s="13" t="s">
        <v>47</v>
      </c>
      <c r="I14" s="28">
        <v>0.05</v>
      </c>
      <c r="J14" s="10">
        <f t="shared" si="1"/>
        <v>16.6309</v>
      </c>
      <c r="K14" s="10">
        <f t="shared" si="1"/>
        <v>21.515500000000003</v>
      </c>
      <c r="L14" s="10">
        <f t="shared" si="1"/>
        <v>30.470600000000005</v>
      </c>
      <c r="M14" s="29">
        <f t="shared" si="1"/>
        <v>65.825800000000001</v>
      </c>
    </row>
    <row r="15" spans="1:13" x14ac:dyDescent="0.25">
      <c r="D15" t="s">
        <v>48</v>
      </c>
      <c r="I15" s="28">
        <v>0.1</v>
      </c>
      <c r="J15" s="10">
        <f t="shared" si="1"/>
        <v>18.956900000000001</v>
      </c>
      <c r="K15" s="10">
        <f t="shared" si="1"/>
        <v>26.1675</v>
      </c>
      <c r="L15" s="10">
        <f t="shared" si="1"/>
        <v>43.845100000000002</v>
      </c>
      <c r="M15" s="29">
        <f t="shared" si="1"/>
        <v>113.27620000000002</v>
      </c>
    </row>
    <row r="16" spans="1:13" x14ac:dyDescent="0.25">
      <c r="I16" s="28">
        <v>0.2</v>
      </c>
      <c r="J16" s="10">
        <f t="shared" si="1"/>
        <v>22.2133</v>
      </c>
      <c r="K16" s="10">
        <f t="shared" si="1"/>
        <v>36.053000000000004</v>
      </c>
      <c r="L16" s="10">
        <f t="shared" si="1"/>
        <v>71.989700000000013</v>
      </c>
      <c r="M16" s="29">
        <f t="shared" si="1"/>
        <v>154.67900000000003</v>
      </c>
    </row>
    <row r="17" spans="9:13" ht="15.75" thickBot="1" x14ac:dyDescent="0.3">
      <c r="I17" s="30">
        <v>0.3</v>
      </c>
      <c r="J17" s="31">
        <f t="shared" si="1"/>
        <v>24.655600000000003</v>
      </c>
      <c r="K17" s="31">
        <f t="shared" si="1"/>
        <v>45.705900000000007</v>
      </c>
      <c r="L17" s="31">
        <f t="shared" si="1"/>
        <v>97.575700000000012</v>
      </c>
      <c r="M17" s="32">
        <f t="shared" si="1"/>
        <v>201.19900000000001</v>
      </c>
    </row>
    <row r="19" spans="9:13" ht="15.75" thickBot="1" x14ac:dyDescent="0.3">
      <c r="I19" t="s">
        <v>63</v>
      </c>
      <c r="J19">
        <f>CALCUL!E14</f>
        <v>9.7690000000000001</v>
      </c>
      <c r="K19" t="s">
        <v>66</v>
      </c>
    </row>
    <row r="20" spans="9:13" x14ac:dyDescent="0.25">
      <c r="I20" s="25" t="s">
        <v>65</v>
      </c>
      <c r="J20" s="18" t="s">
        <v>57</v>
      </c>
      <c r="K20" s="18" t="s">
        <v>58</v>
      </c>
      <c r="L20" s="18" t="s">
        <v>59</v>
      </c>
      <c r="M20" s="19" t="s">
        <v>60</v>
      </c>
    </row>
    <row r="21" spans="9:13" x14ac:dyDescent="0.25">
      <c r="I21" s="28">
        <v>0.01</v>
      </c>
      <c r="J21" s="10">
        <f>$J$19*J3</f>
        <v>6.0567799999999998</v>
      </c>
      <c r="K21" s="10">
        <f t="shared" ref="K21:M21" si="2">$J$19*K3</f>
        <v>12.30894</v>
      </c>
      <c r="L21" s="10">
        <f t="shared" si="2"/>
        <v>15.92347</v>
      </c>
      <c r="M21" s="29">
        <f t="shared" si="2"/>
        <v>24.129430000000003</v>
      </c>
    </row>
    <row r="22" spans="9:13" x14ac:dyDescent="0.25">
      <c r="I22" s="28">
        <v>0.03</v>
      </c>
      <c r="J22" s="10">
        <f t="shared" ref="J22:M22" si="3">$J$19*J4</f>
        <v>11.820489999999999</v>
      </c>
      <c r="K22" s="10">
        <f t="shared" si="3"/>
        <v>16.314229999999998</v>
      </c>
      <c r="L22" s="10">
        <f t="shared" si="3"/>
        <v>20.905660000000001</v>
      </c>
      <c r="M22" s="29">
        <f t="shared" si="3"/>
        <v>38.78293</v>
      </c>
    </row>
    <row r="23" spans="9:13" x14ac:dyDescent="0.25">
      <c r="I23" s="28">
        <v>0.05</v>
      </c>
      <c r="J23" s="10">
        <f t="shared" ref="J23:M23" si="4">$J$19*J5</f>
        <v>13.969669999999999</v>
      </c>
      <c r="K23" s="10">
        <f t="shared" si="4"/>
        <v>18.072649999999999</v>
      </c>
      <c r="L23" s="10">
        <f t="shared" si="4"/>
        <v>25.59478</v>
      </c>
      <c r="M23" s="29">
        <f t="shared" si="4"/>
        <v>55.292540000000002</v>
      </c>
    </row>
    <row r="24" spans="9:13" x14ac:dyDescent="0.25">
      <c r="I24" s="28">
        <v>0.1</v>
      </c>
      <c r="J24" s="10">
        <f t="shared" ref="J24:M24" si="5">$J$19*J6</f>
        <v>15.92347</v>
      </c>
      <c r="K24" s="10">
        <f t="shared" si="5"/>
        <v>21.980250000000002</v>
      </c>
      <c r="L24" s="10">
        <f>$J$19*L6</f>
        <v>36.829129999999999</v>
      </c>
      <c r="M24" s="29">
        <f t="shared" si="5"/>
        <v>95.150059999999996</v>
      </c>
    </row>
    <row r="25" spans="9:13" x14ac:dyDescent="0.25">
      <c r="I25" s="28">
        <v>0.2</v>
      </c>
      <c r="J25" s="10">
        <f t="shared" ref="J25:M25" si="6">$J$19*J7</f>
        <v>18.65879</v>
      </c>
      <c r="K25" s="10">
        <f t="shared" si="6"/>
        <v>30.283900000000003</v>
      </c>
      <c r="L25" s="10">
        <f t="shared" si="6"/>
        <v>60.470110000000005</v>
      </c>
      <c r="M25" s="29">
        <f t="shared" si="6"/>
        <v>129.92770000000002</v>
      </c>
    </row>
    <row r="26" spans="9:13" ht="15.75" thickBot="1" x14ac:dyDescent="0.3">
      <c r="I26" s="30">
        <v>0.3</v>
      </c>
      <c r="J26" s="31">
        <f t="shared" ref="J26:M26" si="7">$J$19*J8</f>
        <v>20.710280000000001</v>
      </c>
      <c r="K26" s="31">
        <f t="shared" si="7"/>
        <v>38.39217</v>
      </c>
      <c r="L26" s="31">
        <f t="shared" si="7"/>
        <v>81.961910000000003</v>
      </c>
      <c r="M26" s="32">
        <f t="shared" si="7"/>
        <v>169.00370000000001</v>
      </c>
    </row>
    <row r="28" spans="9:13" ht="15.75" thickBot="1" x14ac:dyDescent="0.3">
      <c r="I28" t="s">
        <v>67</v>
      </c>
      <c r="J28">
        <v>25.95</v>
      </c>
      <c r="K28" t="s">
        <v>66</v>
      </c>
    </row>
    <row r="29" spans="9:13" x14ac:dyDescent="0.25">
      <c r="I29" s="25" t="s">
        <v>65</v>
      </c>
      <c r="J29" s="26" t="s">
        <v>57</v>
      </c>
      <c r="K29" s="26" t="s">
        <v>58</v>
      </c>
      <c r="L29" s="26" t="s">
        <v>59</v>
      </c>
      <c r="M29" s="27" t="s">
        <v>60</v>
      </c>
    </row>
    <row r="30" spans="9:13" x14ac:dyDescent="0.25">
      <c r="I30" s="28">
        <v>0.01</v>
      </c>
      <c r="J30" s="10">
        <f>$J$28*J3</f>
        <v>16.088999999999999</v>
      </c>
      <c r="K30" s="10">
        <f t="shared" ref="K30:M30" si="8">$J$28*K3</f>
        <v>32.697000000000003</v>
      </c>
      <c r="L30" s="10">
        <f t="shared" si="8"/>
        <v>42.298499999999997</v>
      </c>
      <c r="M30" s="29">
        <f t="shared" si="8"/>
        <v>64.096500000000006</v>
      </c>
    </row>
    <row r="31" spans="9:13" x14ac:dyDescent="0.25">
      <c r="I31" s="28">
        <v>0.03</v>
      </c>
      <c r="J31" s="10">
        <f t="shared" ref="J31:M31" si="9">$J$28*J4</f>
        <v>31.3995</v>
      </c>
      <c r="K31" s="10">
        <f t="shared" si="9"/>
        <v>43.336499999999994</v>
      </c>
      <c r="L31" s="10">
        <f t="shared" si="9"/>
        <v>55.533000000000001</v>
      </c>
      <c r="M31" s="29">
        <f t="shared" si="9"/>
        <v>103.0215</v>
      </c>
    </row>
    <row r="32" spans="9:13" x14ac:dyDescent="0.25">
      <c r="I32" s="28">
        <v>0.05</v>
      </c>
      <c r="J32" s="10">
        <f t="shared" ref="J32:M32" si="10">$J$28*J5</f>
        <v>37.108499999999999</v>
      </c>
      <c r="K32" s="10">
        <f t="shared" si="10"/>
        <v>48.0075</v>
      </c>
      <c r="L32" s="10">
        <f t="shared" si="10"/>
        <v>67.989000000000004</v>
      </c>
      <c r="M32" s="29">
        <f t="shared" si="10"/>
        <v>146.87700000000001</v>
      </c>
    </row>
    <row r="33" spans="9:13" x14ac:dyDescent="0.25">
      <c r="I33" s="28">
        <v>0.1</v>
      </c>
      <c r="J33" s="10">
        <f t="shared" ref="J33:M33" si="11">$J$28*J6</f>
        <v>42.298499999999997</v>
      </c>
      <c r="K33" s="10">
        <f t="shared" si="11"/>
        <v>58.387499999999996</v>
      </c>
      <c r="L33" s="10">
        <f t="shared" si="11"/>
        <v>97.831499999999991</v>
      </c>
      <c r="M33" s="29">
        <f t="shared" si="11"/>
        <v>252.75299999999999</v>
      </c>
    </row>
    <row r="34" spans="9:13" x14ac:dyDescent="0.25">
      <c r="I34" s="28">
        <v>0.2</v>
      </c>
      <c r="J34" s="10">
        <f t="shared" ref="J34:M34" si="12">$J$28*J7</f>
        <v>49.564499999999995</v>
      </c>
      <c r="K34" s="10">
        <f t="shared" si="12"/>
        <v>80.444999999999993</v>
      </c>
      <c r="L34" s="10">
        <f t="shared" si="12"/>
        <v>160.63050000000001</v>
      </c>
      <c r="M34" s="29">
        <f t="shared" si="12"/>
        <v>345.13499999999999</v>
      </c>
    </row>
    <row r="35" spans="9:13" ht="15.75" thickBot="1" x14ac:dyDescent="0.3">
      <c r="I35" s="30">
        <v>0.3</v>
      </c>
      <c r="J35" s="31">
        <f t="shared" ref="J35:M35" si="13">$J$28*J8</f>
        <v>55.014000000000003</v>
      </c>
      <c r="K35" s="31">
        <f t="shared" si="13"/>
        <v>101.98350000000001</v>
      </c>
      <c r="L35" s="31">
        <f t="shared" si="13"/>
        <v>217.72050000000002</v>
      </c>
      <c r="M35" s="32">
        <f t="shared" si="13"/>
        <v>448.935</v>
      </c>
    </row>
  </sheetData>
  <sheetProtection password="CD54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05F10-7DB2-4631-9D72-9D2E67DB0CE0}">
  <dimension ref="A1:Y32"/>
  <sheetViews>
    <sheetView workbookViewId="0">
      <selection activeCell="S18" sqref="S18"/>
    </sheetView>
  </sheetViews>
  <sheetFormatPr baseColWidth="10" defaultRowHeight="15" x14ac:dyDescent="0.25"/>
  <sheetData>
    <row r="1" spans="1:25" x14ac:dyDescent="0.25">
      <c r="A1" s="64"/>
      <c r="B1" s="64"/>
    </row>
    <row r="2" spans="1:25" x14ac:dyDescent="0.25">
      <c r="A2" s="64"/>
      <c r="B2" s="64"/>
      <c r="O2" s="1" t="s">
        <v>74</v>
      </c>
      <c r="P2" s="2">
        <f>IF(AND(CALCUL!$C$6='X '!B1,CALCUL!C5='X '!A2),12,0)</f>
        <v>0</v>
      </c>
    </row>
    <row r="3" spans="1:25" x14ac:dyDescent="0.25">
      <c r="A3" s="64"/>
      <c r="B3" s="64"/>
      <c r="E3" s="2" t="s">
        <v>78</v>
      </c>
      <c r="F3" s="2" t="s">
        <v>79</v>
      </c>
      <c r="G3" s="2" t="s">
        <v>77</v>
      </c>
      <c r="H3" s="65" t="s">
        <v>81</v>
      </c>
      <c r="I3" s="65" t="s">
        <v>83</v>
      </c>
      <c r="J3" s="65" t="s">
        <v>85</v>
      </c>
      <c r="O3" s="1" t="s">
        <v>4</v>
      </c>
      <c r="P3" s="2">
        <f>IF(P2&gt;0,CALCUL!$C$7,0)</f>
        <v>0</v>
      </c>
    </row>
    <row r="4" spans="1:25" x14ac:dyDescent="0.25">
      <c r="A4" s="1" t="s">
        <v>86</v>
      </c>
      <c r="B4" s="1" t="s">
        <v>8</v>
      </c>
      <c r="E4" s="1">
        <v>0.1</v>
      </c>
      <c r="F4" s="1">
        <v>0.25400578232930404</v>
      </c>
      <c r="G4" s="1">
        <v>201.15894171045557</v>
      </c>
      <c r="H4" s="1">
        <v>0.15348381655287144</v>
      </c>
      <c r="I4" s="1">
        <v>3.3903860638649528E-3</v>
      </c>
      <c r="J4" s="1">
        <f>I4*100</f>
        <v>0.3390386063864953</v>
      </c>
      <c r="O4" s="1" t="s">
        <v>1</v>
      </c>
      <c r="P4" s="2">
        <f>SUM(P13:P28)</f>
        <v>0</v>
      </c>
    </row>
    <row r="5" spans="1:25" x14ac:dyDescent="0.25">
      <c r="A5" s="1" t="s">
        <v>75</v>
      </c>
      <c r="B5" s="1">
        <v>11.8</v>
      </c>
      <c r="C5" t="s">
        <v>80</v>
      </c>
      <c r="E5" s="1">
        <v>0.2</v>
      </c>
      <c r="F5" s="1">
        <v>0.50801156465860808</v>
      </c>
      <c r="G5" s="1">
        <v>402.31788342091113</v>
      </c>
      <c r="H5" s="1">
        <v>0.12280657285396079</v>
      </c>
      <c r="I5" s="1">
        <v>1.0850960120910419E-2</v>
      </c>
      <c r="J5" s="1">
        <f t="shared" ref="J5:J16" si="0">I5*100</f>
        <v>1.0850960120910418</v>
      </c>
      <c r="O5" s="8" t="s">
        <v>8</v>
      </c>
      <c r="P5" s="9">
        <v>11.63</v>
      </c>
    </row>
    <row r="6" spans="1:25" x14ac:dyDescent="0.25">
      <c r="A6" s="1" t="s">
        <v>82</v>
      </c>
      <c r="B6" s="1">
        <v>0.7</v>
      </c>
      <c r="E6" s="1">
        <v>0.4</v>
      </c>
      <c r="F6" s="1">
        <v>1.0160231293172162</v>
      </c>
      <c r="G6" s="1">
        <v>804.63576684182226</v>
      </c>
      <c r="H6" s="1">
        <v>0.10418578915973101</v>
      </c>
      <c r="I6" s="1">
        <v>3.6822649376665198E-2</v>
      </c>
      <c r="J6" s="1">
        <f t="shared" si="0"/>
        <v>3.68226493766652</v>
      </c>
      <c r="K6" s="3"/>
    </row>
    <row r="7" spans="1:25" x14ac:dyDescent="0.25">
      <c r="A7" s="1" t="s">
        <v>76</v>
      </c>
      <c r="B7" s="1">
        <v>1.49E-5</v>
      </c>
      <c r="E7" s="1">
        <v>0.6</v>
      </c>
      <c r="F7" s="1">
        <v>1.5240346939758243</v>
      </c>
      <c r="G7" s="1">
        <v>1206.9536502627332</v>
      </c>
      <c r="H7" s="1">
        <v>9.6937953661344889E-2</v>
      </c>
      <c r="I7" s="1">
        <v>7.7087313850008735E-2</v>
      </c>
      <c r="J7" s="1">
        <f t="shared" si="0"/>
        <v>7.7087313850008732</v>
      </c>
      <c r="K7" s="1" t="s">
        <v>64</v>
      </c>
      <c r="L7" s="60">
        <v>0</v>
      </c>
      <c r="M7" s="1">
        <v>0.3390386063864953</v>
      </c>
      <c r="N7" s="1">
        <v>1.0850960120910418</v>
      </c>
      <c r="O7" s="1">
        <v>3.68226493766652</v>
      </c>
      <c r="P7" s="1">
        <v>7.7087313850008732</v>
      </c>
      <c r="Q7" s="1">
        <v>13.143921481595576</v>
      </c>
      <c r="R7" s="1">
        <v>19.97814972533746</v>
      </c>
      <c r="S7" s="1">
        <v>28.205788977125717</v>
      </c>
      <c r="T7" s="1">
        <v>37.823167153712369</v>
      </c>
      <c r="U7" s="1">
        <v>48.827701814788995</v>
      </c>
      <c r="V7" s="1">
        <v>61.217479037538602</v>
      </c>
      <c r="W7" s="1">
        <v>74.991024145954427</v>
      </c>
      <c r="X7" s="1">
        <v>90.147166336576802</v>
      </c>
      <c r="Y7" s="1">
        <v>106.6849536577275</v>
      </c>
    </row>
    <row r="8" spans="1:25" x14ac:dyDescent="0.25">
      <c r="A8" s="1" t="s">
        <v>87</v>
      </c>
      <c r="B8" s="1">
        <v>0.80800000000000005</v>
      </c>
      <c r="E8" s="1">
        <v>0.8</v>
      </c>
      <c r="F8" s="1">
        <v>2.0320462586344323</v>
      </c>
      <c r="G8" s="1">
        <v>1609.2715336836445</v>
      </c>
      <c r="H8" s="1">
        <v>9.297333675027343E-2</v>
      </c>
      <c r="I8" s="1">
        <v>0.13143921481595577</v>
      </c>
      <c r="J8" s="1">
        <f t="shared" si="0"/>
        <v>13.143921481595576</v>
      </c>
      <c r="K8" s="11" t="s">
        <v>57</v>
      </c>
      <c r="L8" s="2">
        <v>0</v>
      </c>
      <c r="M8" s="1">
        <v>0.1</v>
      </c>
      <c r="N8" s="1">
        <v>0.2</v>
      </c>
      <c r="O8" s="1">
        <v>0.4</v>
      </c>
      <c r="P8" s="1">
        <v>0.6</v>
      </c>
      <c r="Q8" s="1">
        <v>0.8</v>
      </c>
      <c r="R8" s="1">
        <v>1</v>
      </c>
      <c r="S8" s="1">
        <v>1.2</v>
      </c>
      <c r="T8" s="1">
        <v>1.4</v>
      </c>
      <c r="U8" s="1">
        <v>1.6</v>
      </c>
      <c r="V8" s="1">
        <v>1.8</v>
      </c>
      <c r="W8" s="1">
        <v>2</v>
      </c>
      <c r="X8" s="1">
        <v>2.2000000000000002</v>
      </c>
      <c r="Y8" s="1">
        <v>2.4</v>
      </c>
    </row>
    <row r="9" spans="1:25" x14ac:dyDescent="0.25">
      <c r="A9" s="64"/>
      <c r="B9" s="64"/>
      <c r="E9" s="1">
        <v>1</v>
      </c>
      <c r="F9" s="1">
        <v>2.5400578232930404</v>
      </c>
      <c r="G9" s="1">
        <v>2011.5894171045554</v>
      </c>
      <c r="H9" s="1">
        <v>9.0441696306820155E-2</v>
      </c>
      <c r="I9" s="1">
        <v>0.1997814972533746</v>
      </c>
      <c r="J9" s="1">
        <f t="shared" si="0"/>
        <v>19.97814972533746</v>
      </c>
      <c r="K9" s="3"/>
    </row>
    <row r="10" spans="1:25" x14ac:dyDescent="0.25">
      <c r="A10" s="64"/>
      <c r="B10" s="64"/>
      <c r="E10" s="1">
        <v>1.2</v>
      </c>
      <c r="F10" s="1">
        <v>3.0480693879516485</v>
      </c>
      <c r="G10" s="1">
        <v>2413.9073005254663</v>
      </c>
      <c r="H10" s="1">
        <v>8.8672549615826796E-2</v>
      </c>
      <c r="I10" s="1">
        <v>0.28205788977125718</v>
      </c>
      <c r="J10" s="1">
        <f t="shared" si="0"/>
        <v>28.205788977125717</v>
      </c>
      <c r="K10" s="3"/>
    </row>
    <row r="11" spans="1:25" x14ac:dyDescent="0.25">
      <c r="A11" s="64"/>
      <c r="B11" s="64"/>
      <c r="E11" s="1">
        <v>1.4</v>
      </c>
      <c r="F11" s="1">
        <v>3.5560809526102566</v>
      </c>
      <c r="G11" s="1">
        <v>2816.2251839463779</v>
      </c>
      <c r="H11" s="1">
        <v>8.7360529238082713E-2</v>
      </c>
      <c r="I11" s="1">
        <v>0.37823167153712367</v>
      </c>
      <c r="J11" s="1">
        <f t="shared" si="0"/>
        <v>37.823167153712369</v>
      </c>
      <c r="K11" s="4"/>
      <c r="L11" s="2" t="s">
        <v>1</v>
      </c>
      <c r="M11" s="2" t="s">
        <v>2</v>
      </c>
      <c r="P11" t="s">
        <v>1</v>
      </c>
    </row>
    <row r="12" spans="1:25" x14ac:dyDescent="0.25">
      <c r="A12" s="64"/>
      <c r="B12" s="64"/>
      <c r="E12" s="1">
        <v>1.6</v>
      </c>
      <c r="F12" s="1">
        <v>4.0640925172688647</v>
      </c>
      <c r="G12" s="1">
        <v>3218.543067367289</v>
      </c>
      <c r="H12" s="1">
        <v>8.6345509023408124E-2</v>
      </c>
      <c r="I12" s="1">
        <v>0.48827701814788993</v>
      </c>
      <c r="J12" s="1">
        <f t="shared" si="0"/>
        <v>48.827701814788995</v>
      </c>
      <c r="K12" s="4"/>
      <c r="L12" s="60">
        <v>0</v>
      </c>
      <c r="M12" s="10">
        <f>L8*$F$4</f>
        <v>0</v>
      </c>
      <c r="O12">
        <f>IF(P3&lt;M12,"Diminuer le DN",0)</f>
        <v>0</v>
      </c>
    </row>
    <row r="13" spans="1:25" x14ac:dyDescent="0.25">
      <c r="A13" s="64"/>
      <c r="B13" s="64"/>
      <c r="E13" s="1">
        <v>1.8</v>
      </c>
      <c r="F13" s="1">
        <v>4.5721040819274723</v>
      </c>
      <c r="G13" s="1">
        <v>3620.8609507881997</v>
      </c>
      <c r="H13" s="1">
        <v>8.5535001370175348E-2</v>
      </c>
      <c r="I13" s="1">
        <v>0.61217479037538602</v>
      </c>
      <c r="J13" s="1">
        <f t="shared" si="0"/>
        <v>61.217479037538602</v>
      </c>
      <c r="K13" s="4"/>
      <c r="L13" s="1">
        <v>0.3390386063864953</v>
      </c>
      <c r="M13" s="10">
        <f>M8*$P$5</f>
        <v>1.163</v>
      </c>
      <c r="O13">
        <f>IF(M13&gt;$P$3,$P$3,0)</f>
        <v>0</v>
      </c>
      <c r="P13">
        <f>IF(O13&gt;O12,((($P$3-M12)/(M13-M12))*(L13-L12))+L12,0)</f>
        <v>0</v>
      </c>
    </row>
    <row r="14" spans="1:25" x14ac:dyDescent="0.25">
      <c r="A14" s="64"/>
      <c r="B14" s="64"/>
      <c r="E14" s="1">
        <v>2</v>
      </c>
      <c r="F14" s="1">
        <v>5.0801156465860808</v>
      </c>
      <c r="G14" s="1">
        <v>4023.1788342091108</v>
      </c>
      <c r="H14" s="1">
        <v>8.4871666355369454E-2</v>
      </c>
      <c r="I14" s="1">
        <v>0.74991024145954421</v>
      </c>
      <c r="J14" s="1">
        <f t="shared" si="0"/>
        <v>74.991024145954427</v>
      </c>
      <c r="K14" s="4"/>
      <c r="L14" s="1">
        <v>1.0850960120910418</v>
      </c>
      <c r="M14" s="10">
        <f>N8*$P$5</f>
        <v>2.3260000000000001</v>
      </c>
      <c r="O14">
        <f t="shared" ref="O14:O25" si="1">IF(M14&gt;$P$3,$P$3,0)</f>
        <v>0</v>
      </c>
      <c r="P14">
        <f t="shared" ref="P14:P25" si="2">IF(O14&gt;O13,((($P$3-M13)/(M14-M13))*(L14-L13))+L13,0)</f>
        <v>0</v>
      </c>
    </row>
    <row r="15" spans="1:25" x14ac:dyDescent="0.25">
      <c r="A15" s="64"/>
      <c r="B15" s="64"/>
      <c r="E15" s="1">
        <v>2.2000000000000002</v>
      </c>
      <c r="F15" s="1">
        <v>5.5881272112446885</v>
      </c>
      <c r="G15" s="1">
        <v>4425.4967176300215</v>
      </c>
      <c r="H15" s="1">
        <v>8.4317972269234986E-2</v>
      </c>
      <c r="I15" s="1">
        <v>0.90147166336576801</v>
      </c>
      <c r="J15" s="1">
        <f t="shared" si="0"/>
        <v>90.147166336576802</v>
      </c>
      <c r="K15" s="4"/>
      <c r="L15" s="1">
        <v>3.68226493766652</v>
      </c>
      <c r="M15" s="10">
        <f>O8*$P$5</f>
        <v>4.6520000000000001</v>
      </c>
      <c r="O15">
        <f t="shared" si="1"/>
        <v>0</v>
      </c>
      <c r="P15">
        <f t="shared" si="2"/>
        <v>0</v>
      </c>
    </row>
    <row r="16" spans="1:25" x14ac:dyDescent="0.25">
      <c r="A16" s="64"/>
      <c r="B16" s="64"/>
      <c r="E16" s="1">
        <v>2.4</v>
      </c>
      <c r="F16" s="1">
        <v>6.096138775903297</v>
      </c>
      <c r="G16" s="1">
        <v>4827.8146010509327</v>
      </c>
      <c r="H16" s="1">
        <v>8.3848273612811372E-2</v>
      </c>
      <c r="I16" s="1">
        <v>1.066849536577275</v>
      </c>
      <c r="J16" s="1">
        <f t="shared" si="0"/>
        <v>106.6849536577275</v>
      </c>
      <c r="K16" s="4"/>
      <c r="L16" s="1">
        <v>7.7087313850008732</v>
      </c>
      <c r="M16" s="10">
        <f>P8*$P$5</f>
        <v>6.9780000000000006</v>
      </c>
      <c r="O16">
        <f t="shared" si="1"/>
        <v>0</v>
      </c>
      <c r="P16">
        <f t="shared" si="2"/>
        <v>0</v>
      </c>
    </row>
    <row r="17" spans="1:16" x14ac:dyDescent="0.25">
      <c r="A17" s="64"/>
      <c r="B17" s="64"/>
      <c r="K17" s="4"/>
      <c r="L17" s="1">
        <v>13.143921481595576</v>
      </c>
      <c r="M17" s="10">
        <f>Q8*$P$5</f>
        <v>9.3040000000000003</v>
      </c>
      <c r="O17">
        <f t="shared" si="1"/>
        <v>0</v>
      </c>
      <c r="P17">
        <f t="shared" si="2"/>
        <v>0</v>
      </c>
    </row>
    <row r="18" spans="1:16" x14ac:dyDescent="0.25">
      <c r="A18" s="64"/>
      <c r="B18" s="64"/>
      <c r="K18" s="4"/>
      <c r="L18" s="1">
        <v>19.97814972533746</v>
      </c>
      <c r="M18" s="10">
        <f>R8*$P$5</f>
        <v>11.63</v>
      </c>
      <c r="O18">
        <f t="shared" si="1"/>
        <v>0</v>
      </c>
      <c r="P18">
        <f t="shared" si="2"/>
        <v>0</v>
      </c>
    </row>
    <row r="19" spans="1:16" x14ac:dyDescent="0.25">
      <c r="A19" s="64"/>
      <c r="B19" s="64"/>
      <c r="K19" s="4"/>
      <c r="L19" s="1">
        <v>28.205788977125717</v>
      </c>
      <c r="M19" s="10">
        <f>S8*$P$5</f>
        <v>13.956000000000001</v>
      </c>
      <c r="O19">
        <f t="shared" si="1"/>
        <v>0</v>
      </c>
      <c r="P19">
        <f t="shared" si="2"/>
        <v>0</v>
      </c>
    </row>
    <row r="20" spans="1:16" x14ac:dyDescent="0.25">
      <c r="A20" s="64"/>
      <c r="B20" s="64"/>
      <c r="K20" s="4"/>
      <c r="L20" s="1">
        <v>37.823167153712369</v>
      </c>
      <c r="M20" s="10">
        <f>T8*$P$5</f>
        <v>16.282</v>
      </c>
      <c r="O20">
        <f t="shared" si="1"/>
        <v>0</v>
      </c>
      <c r="P20">
        <f t="shared" si="2"/>
        <v>0</v>
      </c>
    </row>
    <row r="21" spans="1:16" x14ac:dyDescent="0.25">
      <c r="A21" s="64"/>
      <c r="B21" s="64"/>
      <c r="K21" s="4"/>
      <c r="L21" s="1">
        <v>48.827701814788995</v>
      </c>
      <c r="M21" s="10">
        <f>U8*$P$5</f>
        <v>18.608000000000001</v>
      </c>
      <c r="O21">
        <f t="shared" si="1"/>
        <v>0</v>
      </c>
      <c r="P21">
        <f t="shared" si="2"/>
        <v>0</v>
      </c>
    </row>
    <row r="22" spans="1:16" x14ac:dyDescent="0.25">
      <c r="A22" s="64"/>
      <c r="B22" s="64"/>
      <c r="K22" s="4"/>
      <c r="L22" s="1">
        <v>61.217479037538602</v>
      </c>
      <c r="M22" s="10">
        <f>V8*$P$5</f>
        <v>20.934000000000001</v>
      </c>
      <c r="O22">
        <f t="shared" si="1"/>
        <v>0</v>
      </c>
      <c r="P22">
        <f t="shared" si="2"/>
        <v>0</v>
      </c>
    </row>
    <row r="23" spans="1:16" x14ac:dyDescent="0.25">
      <c r="A23" s="64"/>
      <c r="B23" s="64"/>
      <c r="K23" s="4"/>
      <c r="L23" s="1">
        <v>74.991024145954427</v>
      </c>
      <c r="M23" s="10">
        <f>W8*$P$5</f>
        <v>23.26</v>
      </c>
      <c r="O23">
        <f t="shared" si="1"/>
        <v>0</v>
      </c>
      <c r="P23">
        <f t="shared" si="2"/>
        <v>0</v>
      </c>
    </row>
    <row r="24" spans="1:16" x14ac:dyDescent="0.25">
      <c r="A24" s="64"/>
      <c r="B24" s="64"/>
      <c r="K24" s="4"/>
      <c r="L24" s="1">
        <v>90.147166336576802</v>
      </c>
      <c r="M24" s="10">
        <f>X8*$P$5</f>
        <v>25.586000000000002</v>
      </c>
      <c r="O24">
        <f t="shared" si="1"/>
        <v>0</v>
      </c>
      <c r="P24">
        <f t="shared" si="2"/>
        <v>0</v>
      </c>
    </row>
    <row r="25" spans="1:16" x14ac:dyDescent="0.25">
      <c r="A25" s="64"/>
      <c r="B25" s="64"/>
      <c r="K25" s="4"/>
      <c r="L25" s="1">
        <v>106.6849536577275</v>
      </c>
      <c r="M25" s="10">
        <f>Y8*P5</f>
        <v>27.912000000000003</v>
      </c>
      <c r="O25">
        <f t="shared" si="1"/>
        <v>0</v>
      </c>
      <c r="P25">
        <f t="shared" si="2"/>
        <v>0</v>
      </c>
    </row>
    <row r="26" spans="1:16" x14ac:dyDescent="0.25">
      <c r="A26" s="64"/>
      <c r="B26" s="64"/>
      <c r="K26" s="4"/>
      <c r="L26" s="61"/>
      <c r="M26" s="10"/>
    </row>
    <row r="27" spans="1:16" x14ac:dyDescent="0.25">
      <c r="A27" s="64"/>
      <c r="B27" s="64"/>
      <c r="K27" s="4"/>
      <c r="L27" s="61"/>
      <c r="M27" s="10"/>
    </row>
    <row r="28" spans="1:16" x14ac:dyDescent="0.25">
      <c r="A28" s="64"/>
      <c r="B28" s="64"/>
      <c r="K28" s="4"/>
      <c r="L28" s="61"/>
      <c r="M28" s="10"/>
    </row>
    <row r="29" spans="1:16" x14ac:dyDescent="0.25">
      <c r="A29" s="64"/>
      <c r="B29" s="64"/>
    </row>
    <row r="30" spans="1:16" x14ac:dyDescent="0.25">
      <c r="A30" s="64"/>
      <c r="B30" s="64"/>
    </row>
    <row r="31" spans="1:16" x14ac:dyDescent="0.25">
      <c r="A31" s="64"/>
      <c r="B31" s="64"/>
    </row>
    <row r="32" spans="1:16" x14ac:dyDescent="0.25">
      <c r="A32" s="64"/>
      <c r="B32" s="64"/>
    </row>
  </sheetData>
  <sheetProtection algorithmName="SHA-512" hashValue="N85lhFZRKeQmN8iFZj9MAMBcOz21zVFxo4wx6SOHz3WcdolV2nrxaL3C6UMABmUZMANhSS4+hfqPmUk8G0drxw==" saltValue="2AK5tO6z0+Rpv9taU1xIA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3" tint="0.79998168889431442"/>
  </sheetPr>
  <dimension ref="A1:AF33"/>
  <sheetViews>
    <sheetView workbookViewId="0">
      <selection activeCell="J23" sqref="J23"/>
    </sheetView>
  </sheetViews>
  <sheetFormatPr baseColWidth="10" defaultColWidth="11.42578125" defaultRowHeight="15" x14ac:dyDescent="0.25"/>
  <cols>
    <col min="1" max="1" width="13.28515625" customWidth="1"/>
  </cols>
  <sheetData>
    <row r="1" spans="1:32" x14ac:dyDescent="0.25">
      <c r="A1" s="64"/>
      <c r="B1" s="64"/>
    </row>
    <row r="2" spans="1:32" x14ac:dyDescent="0.25">
      <c r="A2" s="64"/>
      <c r="B2" s="64"/>
      <c r="O2" s="1" t="s">
        <v>3</v>
      </c>
      <c r="P2" s="2">
        <f>IF(AND(CALCUL!$C$6='X '!B2,CALCUL!C5='X '!A2),16,0)</f>
        <v>0</v>
      </c>
    </row>
    <row r="3" spans="1:32" x14ac:dyDescent="0.25">
      <c r="A3" s="64"/>
      <c r="B3" s="64"/>
      <c r="E3" s="2" t="s">
        <v>78</v>
      </c>
      <c r="F3" s="2" t="s">
        <v>79</v>
      </c>
      <c r="G3" s="2" t="s">
        <v>77</v>
      </c>
      <c r="H3" s="65" t="s">
        <v>81</v>
      </c>
      <c r="I3" s="65" t="s">
        <v>83</v>
      </c>
      <c r="J3" s="65" t="s">
        <v>85</v>
      </c>
      <c r="O3" s="1" t="s">
        <v>4</v>
      </c>
      <c r="P3" s="2">
        <f>IF(P2&gt;0,CALCUL!$C$7,0)</f>
        <v>0</v>
      </c>
    </row>
    <row r="4" spans="1:32" x14ac:dyDescent="0.25">
      <c r="A4" s="1" t="s">
        <v>86</v>
      </c>
      <c r="B4" s="1" t="s">
        <v>8</v>
      </c>
      <c r="E4" s="1">
        <v>0.1</v>
      </c>
      <c r="F4" s="1">
        <v>0.14721234185861518</v>
      </c>
      <c r="G4" s="1">
        <v>153.14035562473393</v>
      </c>
      <c r="H4" s="1">
        <v>0.16633964109669991</v>
      </c>
      <c r="I4" s="1">
        <v>9.3958023001569743E-4</v>
      </c>
      <c r="J4" s="1">
        <f>I4*100</f>
        <v>9.3958023001569746E-2</v>
      </c>
      <c r="O4" s="1" t="s">
        <v>1</v>
      </c>
      <c r="P4" s="2">
        <f>SUM(P13:P32)</f>
        <v>0</v>
      </c>
    </row>
    <row r="5" spans="1:32" x14ac:dyDescent="0.25">
      <c r="A5" s="1" t="s">
        <v>75</v>
      </c>
      <c r="B5" s="1">
        <v>15.5</v>
      </c>
      <c r="C5" t="s">
        <v>80</v>
      </c>
      <c r="E5" s="1">
        <v>0.2</v>
      </c>
      <c r="F5" s="1">
        <v>0.29442468371723035</v>
      </c>
      <c r="G5" s="1">
        <v>306.28071124946786</v>
      </c>
      <c r="H5" s="1">
        <v>0.12895736768590937</v>
      </c>
      <c r="I5" s="1">
        <v>2.9136961554968623E-3</v>
      </c>
      <c r="J5" s="1">
        <f t="shared" ref="J5:J23" si="0">I5*100</f>
        <v>0.29136961554968621</v>
      </c>
      <c r="O5" s="8" t="s">
        <v>8</v>
      </c>
      <c r="P5" s="9">
        <v>11.63</v>
      </c>
    </row>
    <row r="6" spans="1:32" x14ac:dyDescent="0.25">
      <c r="A6" s="1" t="s">
        <v>82</v>
      </c>
      <c r="B6" s="1">
        <v>0.8</v>
      </c>
      <c r="E6" s="1">
        <v>0.4</v>
      </c>
      <c r="F6" s="1">
        <v>0.5888493674344607</v>
      </c>
      <c r="G6" s="1">
        <v>612.56142249893571</v>
      </c>
      <c r="H6" s="1">
        <v>0.10615577499663098</v>
      </c>
      <c r="I6" s="1">
        <v>9.5940442656932464E-3</v>
      </c>
      <c r="J6" s="1">
        <f t="shared" si="0"/>
        <v>0.95940442656932468</v>
      </c>
      <c r="K6" s="3"/>
    </row>
    <row r="7" spans="1:32" x14ac:dyDescent="0.25">
      <c r="A7" s="1" t="s">
        <v>76</v>
      </c>
      <c r="B7" s="1">
        <v>1.49E-5</v>
      </c>
      <c r="E7" s="1">
        <v>0.6</v>
      </c>
      <c r="F7" s="1">
        <v>0.88327405115169111</v>
      </c>
      <c r="G7" s="1">
        <v>918.84213374840351</v>
      </c>
      <c r="H7" s="1">
        <v>9.7195230883787315E-2</v>
      </c>
      <c r="I7" s="1">
        <v>1.9764487913837767E-2</v>
      </c>
      <c r="J7" s="1">
        <f t="shared" si="0"/>
        <v>1.9764487913837767</v>
      </c>
      <c r="K7" s="1" t="s">
        <v>64</v>
      </c>
      <c r="L7" s="60">
        <v>0</v>
      </c>
      <c r="M7" s="1">
        <v>9.3958023001569746E-2</v>
      </c>
      <c r="N7" s="1">
        <v>0.29136961554968621</v>
      </c>
      <c r="O7" s="1">
        <v>0.95940442656932468</v>
      </c>
      <c r="P7" s="1">
        <v>1.9764487913837767</v>
      </c>
      <c r="Q7" s="1">
        <v>3.3351408324247949</v>
      </c>
      <c r="R7" s="1">
        <v>5.0319550986321815</v>
      </c>
      <c r="S7" s="1">
        <v>7.064830861288895</v>
      </c>
      <c r="T7" s="1">
        <v>9.4324211275192713</v>
      </c>
      <c r="U7" s="1">
        <v>12.133778950672927</v>
      </c>
      <c r="V7" s="1">
        <v>15.168203446814518</v>
      </c>
      <c r="W7" s="1">
        <v>18.535155536120822</v>
      </c>
      <c r="X7" s="1">
        <v>22.234208050599864</v>
      </c>
      <c r="Y7" s="1">
        <v>26.265014355511081</v>
      </c>
      <c r="Z7" s="1">
        <v>30.627287650655905</v>
      </c>
      <c r="AA7" s="1">
        <v>35.32078677740126</v>
      </c>
      <c r="AB7" s="1">
        <v>40.345306169053551</v>
      </c>
      <c r="AC7" s="1">
        <v>45.700668539733833</v>
      </c>
      <c r="AD7" s="1">
        <v>51.386719440989538</v>
      </c>
      <c r="AE7" s="1">
        <v>57.403323127068752</v>
      </c>
      <c r="AF7" s="1">
        <v>63.750359358847206</v>
      </c>
    </row>
    <row r="8" spans="1:32" x14ac:dyDescent="0.25">
      <c r="A8" s="1" t="s">
        <v>87</v>
      </c>
      <c r="B8" s="1">
        <v>0.80800000000000005</v>
      </c>
      <c r="E8" s="1">
        <v>0.8</v>
      </c>
      <c r="F8" s="1">
        <v>1.1776987348689214</v>
      </c>
      <c r="G8" s="1">
        <v>1225.1228449978714</v>
      </c>
      <c r="H8" s="1">
        <v>9.2256312870831983E-2</v>
      </c>
      <c r="I8" s="1">
        <v>3.3351408324247947E-2</v>
      </c>
      <c r="J8" s="1">
        <f t="shared" si="0"/>
        <v>3.3351408324247949</v>
      </c>
      <c r="K8" s="11" t="s">
        <v>57</v>
      </c>
      <c r="L8" s="2">
        <v>0</v>
      </c>
      <c r="M8" s="2">
        <v>0.1</v>
      </c>
      <c r="N8" s="2">
        <v>0.2</v>
      </c>
      <c r="O8" s="2">
        <v>0.4</v>
      </c>
      <c r="P8" s="2">
        <v>0.6</v>
      </c>
      <c r="Q8" s="2">
        <v>0.8</v>
      </c>
      <c r="R8" s="2">
        <v>1</v>
      </c>
      <c r="S8" s="2">
        <v>1.2</v>
      </c>
      <c r="T8" s="2">
        <v>1.4</v>
      </c>
      <c r="U8" s="2">
        <v>1.6</v>
      </c>
      <c r="V8" s="2">
        <v>1.8</v>
      </c>
      <c r="W8" s="2">
        <v>2</v>
      </c>
      <c r="X8" s="2">
        <v>2.2000000000000002</v>
      </c>
      <c r="Y8" s="2">
        <v>2.4</v>
      </c>
      <c r="Z8" s="63">
        <v>2.6</v>
      </c>
      <c r="AA8" s="63">
        <v>2.8</v>
      </c>
      <c r="AB8" s="63">
        <v>3</v>
      </c>
      <c r="AC8" s="63">
        <v>3.2</v>
      </c>
      <c r="AD8" s="63">
        <v>3.4</v>
      </c>
      <c r="AE8" s="63">
        <v>3.6</v>
      </c>
      <c r="AF8" s="63">
        <v>3.8</v>
      </c>
    </row>
    <row r="9" spans="1:32" x14ac:dyDescent="0.25">
      <c r="A9" s="64"/>
      <c r="B9" s="64"/>
      <c r="E9" s="1">
        <v>1</v>
      </c>
      <c r="F9" s="1">
        <v>1.4721234185861518</v>
      </c>
      <c r="G9" s="1">
        <v>1531.4035562473391</v>
      </c>
      <c r="H9" s="1">
        <v>8.9083782138243001E-2</v>
      </c>
      <c r="I9" s="1">
        <v>5.0319550986321814E-2</v>
      </c>
      <c r="J9" s="1">
        <f t="shared" si="0"/>
        <v>5.0319550986321815</v>
      </c>
      <c r="K9" s="3"/>
    </row>
    <row r="10" spans="1:32" x14ac:dyDescent="0.25">
      <c r="A10" s="64"/>
      <c r="B10" s="64"/>
      <c r="E10" s="1">
        <v>1.2</v>
      </c>
      <c r="F10" s="1">
        <v>1.7665481023033822</v>
      </c>
      <c r="G10" s="1">
        <v>1837.684267496807</v>
      </c>
      <c r="H10" s="1">
        <v>8.6856268387950686E-2</v>
      </c>
      <c r="I10" s="1">
        <v>7.0648308612888955E-2</v>
      </c>
      <c r="J10" s="1">
        <f t="shared" si="0"/>
        <v>7.064830861288895</v>
      </c>
      <c r="K10" s="3"/>
    </row>
    <row r="11" spans="1:32" x14ac:dyDescent="0.25">
      <c r="A11" s="64"/>
      <c r="B11" s="64"/>
      <c r="E11" s="1">
        <v>1.4</v>
      </c>
      <c r="F11" s="1">
        <v>2.0609727860206126</v>
      </c>
      <c r="G11" s="1">
        <v>2143.9649787462749</v>
      </c>
      <c r="H11" s="1">
        <v>8.5197921744346539E-2</v>
      </c>
      <c r="I11" s="1">
        <v>9.4324211275192721E-2</v>
      </c>
      <c r="J11" s="1">
        <f t="shared" si="0"/>
        <v>9.4324211275192713</v>
      </c>
      <c r="K11" s="4"/>
      <c r="L11" s="2" t="s">
        <v>1</v>
      </c>
      <c r="M11" s="2" t="s">
        <v>2</v>
      </c>
      <c r="P11" t="s">
        <v>1</v>
      </c>
    </row>
    <row r="12" spans="1:32" x14ac:dyDescent="0.25">
      <c r="A12" s="64"/>
      <c r="B12" s="64"/>
      <c r="E12" s="1">
        <v>1.6</v>
      </c>
      <c r="F12" s="1">
        <v>2.3553974697378428</v>
      </c>
      <c r="G12" s="1">
        <v>2450.2456899957429</v>
      </c>
      <c r="H12" s="1">
        <v>8.3910827415114797E-2</v>
      </c>
      <c r="I12" s="1">
        <v>0.12133778950672927</v>
      </c>
      <c r="J12" s="1">
        <f t="shared" si="0"/>
        <v>12.133778950672927</v>
      </c>
      <c r="K12" s="4"/>
      <c r="L12" s="60">
        <v>0</v>
      </c>
      <c r="M12" s="10">
        <f>L8*$F$4</f>
        <v>0</v>
      </c>
      <c r="O12">
        <f>IF(P3&lt;M12,"Diminuer le DN",0)</f>
        <v>0</v>
      </c>
    </row>
    <row r="13" spans="1:32" x14ac:dyDescent="0.25">
      <c r="A13" s="64"/>
      <c r="B13" s="64"/>
      <c r="E13" s="1">
        <v>1.8</v>
      </c>
      <c r="F13" s="1">
        <v>2.6498221534550734</v>
      </c>
      <c r="G13" s="1">
        <v>2756.5264012452103</v>
      </c>
      <c r="H13" s="1">
        <v>8.2880244750777696E-2</v>
      </c>
      <c r="I13" s="1">
        <v>0.15168203446814518</v>
      </c>
      <c r="J13" s="1">
        <f t="shared" si="0"/>
        <v>15.168203446814518</v>
      </c>
      <c r="K13" s="4"/>
      <c r="L13" s="1">
        <v>9.3958023001569746E-2</v>
      </c>
      <c r="M13" s="10">
        <f>M8*$P$5</f>
        <v>1.163</v>
      </c>
      <c r="O13">
        <f>IF(M13&gt;$P$3,$P$3,0)</f>
        <v>0</v>
      </c>
      <c r="P13">
        <f>IF(O13&gt;O12,((($P$3-M12)/(M13-M12))*(L13-L12))+L12,0)</f>
        <v>0</v>
      </c>
    </row>
    <row r="14" spans="1:32" x14ac:dyDescent="0.25">
      <c r="A14" s="64"/>
      <c r="B14" s="64"/>
      <c r="E14" s="1">
        <v>2</v>
      </c>
      <c r="F14" s="1">
        <v>2.9442468371723036</v>
      </c>
      <c r="G14" s="1">
        <v>3062.8071124946782</v>
      </c>
      <c r="H14" s="1">
        <v>8.2034801847052988E-2</v>
      </c>
      <c r="I14" s="1">
        <v>0.18535155536120823</v>
      </c>
      <c r="J14" s="1">
        <f t="shared" si="0"/>
        <v>18.535155536120822</v>
      </c>
      <c r="K14" s="4"/>
      <c r="L14" s="1">
        <v>0.29136961554968621</v>
      </c>
      <c r="M14" s="10">
        <f>N8*$P$5</f>
        <v>2.3260000000000001</v>
      </c>
      <c r="O14">
        <f t="shared" ref="O14:O32" si="1">IF(M14&gt;$P$3,$P$3,0)</f>
        <v>0</v>
      </c>
      <c r="P14">
        <f t="shared" ref="P14:P32" si="2">IF(O14&gt;O13,((($P$3-M13)/(M14-M13))*(L14-L13))+L13,0)</f>
        <v>0</v>
      </c>
    </row>
    <row r="15" spans="1:32" x14ac:dyDescent="0.25">
      <c r="A15" s="64"/>
      <c r="B15" s="64"/>
      <c r="E15" s="1">
        <v>2.2000000000000002</v>
      </c>
      <c r="F15" s="1">
        <v>3.2386715208895338</v>
      </c>
      <c r="G15" s="1">
        <v>3369.0878237441457</v>
      </c>
      <c r="H15" s="1">
        <v>8.1327644411829936E-2</v>
      </c>
      <c r="I15" s="1">
        <v>0.22234208050599863</v>
      </c>
      <c r="J15" s="1">
        <f t="shared" si="0"/>
        <v>22.234208050599864</v>
      </c>
      <c r="K15" s="4"/>
      <c r="L15" s="1">
        <v>0.95940442656932468</v>
      </c>
      <c r="M15" s="10">
        <f>O8*$P$5</f>
        <v>4.6520000000000001</v>
      </c>
      <c r="O15">
        <f t="shared" si="1"/>
        <v>0</v>
      </c>
      <c r="P15">
        <f t="shared" si="2"/>
        <v>0</v>
      </c>
    </row>
    <row r="16" spans="1:32" x14ac:dyDescent="0.25">
      <c r="A16" s="64"/>
      <c r="B16" s="64"/>
      <c r="E16" s="1">
        <v>2.4</v>
      </c>
      <c r="F16" s="1">
        <v>3.5330962046067644</v>
      </c>
      <c r="G16" s="1">
        <v>3675.368534993614</v>
      </c>
      <c r="H16" s="1">
        <v>8.0726672048715351E-2</v>
      </c>
      <c r="I16" s="1">
        <v>0.26265014355511079</v>
      </c>
      <c r="J16" s="1">
        <f t="shared" si="0"/>
        <v>26.265014355511081</v>
      </c>
      <c r="K16" s="4"/>
      <c r="L16" s="1">
        <v>1.9764487913837767</v>
      </c>
      <c r="M16" s="10">
        <f>P8*$P$5</f>
        <v>6.9780000000000006</v>
      </c>
      <c r="O16">
        <f t="shared" si="1"/>
        <v>0</v>
      </c>
      <c r="P16">
        <f t="shared" si="2"/>
        <v>0</v>
      </c>
    </row>
    <row r="17" spans="1:16" x14ac:dyDescent="0.25">
      <c r="A17" s="64"/>
      <c r="B17" s="64"/>
      <c r="E17" s="1">
        <v>2.6</v>
      </c>
      <c r="F17" s="1">
        <v>3.8275208883239946</v>
      </c>
      <c r="G17" s="1">
        <v>3981.649246243082</v>
      </c>
      <c r="H17" s="1">
        <v>8.0209116291526938E-2</v>
      </c>
      <c r="I17" s="1">
        <v>0.30627287650655904</v>
      </c>
      <c r="J17" s="1">
        <f t="shared" si="0"/>
        <v>30.627287650655905</v>
      </c>
      <c r="K17" s="4"/>
      <c r="L17" s="1">
        <v>3.3351408324247949</v>
      </c>
      <c r="M17" s="10">
        <f>Q8*$P$5</f>
        <v>9.3040000000000003</v>
      </c>
      <c r="O17">
        <f t="shared" si="1"/>
        <v>0</v>
      </c>
      <c r="P17">
        <f t="shared" si="2"/>
        <v>0</v>
      </c>
    </row>
    <row r="18" spans="1:16" x14ac:dyDescent="0.25">
      <c r="A18" s="64"/>
      <c r="B18" s="64"/>
      <c r="E18" s="1">
        <v>2.8</v>
      </c>
      <c r="F18" s="1">
        <v>4.1219455720412252</v>
      </c>
      <c r="G18" s="1">
        <v>4287.9299574925499</v>
      </c>
      <c r="H18" s="1">
        <v>7.9758356500597039E-2</v>
      </c>
      <c r="I18" s="1">
        <v>0.35320786777401258</v>
      </c>
      <c r="J18" s="1">
        <f t="shared" si="0"/>
        <v>35.32078677740126</v>
      </c>
      <c r="K18" s="4"/>
      <c r="L18" s="1">
        <v>5.0319550986321815</v>
      </c>
      <c r="M18" s="10">
        <f>R8*$P$5</f>
        <v>11.63</v>
      </c>
      <c r="O18">
        <f t="shared" si="1"/>
        <v>0</v>
      </c>
      <c r="P18">
        <f t="shared" si="2"/>
        <v>0</v>
      </c>
    </row>
    <row r="19" spans="1:16" x14ac:dyDescent="0.25">
      <c r="A19" s="64"/>
      <c r="B19" s="64"/>
      <c r="E19" s="1">
        <v>3</v>
      </c>
      <c r="F19" s="1">
        <v>4.4163702557584559</v>
      </c>
      <c r="G19" s="1">
        <v>4594.2106687420173</v>
      </c>
      <c r="H19" s="1">
        <v>7.9361962025492533E-2</v>
      </c>
      <c r="I19" s="1">
        <v>0.40345306169053552</v>
      </c>
      <c r="J19" s="1">
        <f t="shared" si="0"/>
        <v>40.345306169053551</v>
      </c>
      <c r="K19" s="4"/>
      <c r="L19" s="1">
        <v>7.064830861288895</v>
      </c>
      <c r="M19" s="10">
        <f>S8*$P$5</f>
        <v>13.956000000000001</v>
      </c>
      <c r="O19">
        <f t="shared" si="1"/>
        <v>0</v>
      </c>
      <c r="P19">
        <f t="shared" si="2"/>
        <v>0</v>
      </c>
    </row>
    <row r="20" spans="1:16" x14ac:dyDescent="0.25">
      <c r="A20" s="64"/>
      <c r="B20" s="64"/>
      <c r="E20" s="1">
        <v>3.2</v>
      </c>
      <c r="F20" s="1">
        <v>4.7107949394756856</v>
      </c>
      <c r="G20" s="1">
        <v>4900.4913799914857</v>
      </c>
      <c r="H20" s="1">
        <v>7.9010441144971966E-2</v>
      </c>
      <c r="I20" s="1">
        <v>0.45700668539733835</v>
      </c>
      <c r="J20" s="1">
        <f t="shared" si="0"/>
        <v>45.700668539733833</v>
      </c>
      <c r="K20" s="4"/>
      <c r="L20" s="1">
        <v>9.4324211275192713</v>
      </c>
      <c r="M20" s="10">
        <f>T8*$P$5</f>
        <v>16.282</v>
      </c>
      <c r="O20">
        <f t="shared" si="1"/>
        <v>0</v>
      </c>
      <c r="P20">
        <f t="shared" si="2"/>
        <v>0</v>
      </c>
    </row>
    <row r="21" spans="1:16" x14ac:dyDescent="0.25">
      <c r="A21" s="64"/>
      <c r="B21" s="64"/>
      <c r="E21" s="1">
        <v>3.4</v>
      </c>
      <c r="F21" s="1">
        <v>5.0052196231929162</v>
      </c>
      <c r="G21" s="1">
        <v>5206.7720912409532</v>
      </c>
      <c r="H21" s="1">
        <v>7.8696415047958226E-2</v>
      </c>
      <c r="I21" s="1">
        <v>0.51386719440989537</v>
      </c>
      <c r="J21" s="1">
        <f t="shared" si="0"/>
        <v>51.386719440989538</v>
      </c>
      <c r="K21" s="4"/>
      <c r="L21" s="1">
        <v>12.133778950672927</v>
      </c>
      <c r="M21" s="10">
        <f>U8*$P$5</f>
        <v>18.608000000000001</v>
      </c>
      <c r="O21">
        <f t="shared" si="1"/>
        <v>0</v>
      </c>
      <c r="P21">
        <f t="shared" si="2"/>
        <v>0</v>
      </c>
    </row>
    <row r="22" spans="1:16" x14ac:dyDescent="0.25">
      <c r="A22" s="64"/>
      <c r="B22" s="64"/>
      <c r="E22" s="1">
        <v>3.6</v>
      </c>
      <c r="F22" s="1">
        <v>5.2996443069101469</v>
      </c>
      <c r="G22" s="1">
        <v>5513.0528024904206</v>
      </c>
      <c r="H22" s="1">
        <v>7.8414056861799641E-2</v>
      </c>
      <c r="I22" s="1">
        <v>0.57403323127068751</v>
      </c>
      <c r="J22" s="1">
        <f t="shared" si="0"/>
        <v>57.403323127068752</v>
      </c>
      <c r="K22" s="4"/>
      <c r="L22" s="1">
        <v>15.168203446814518</v>
      </c>
      <c r="M22" s="10">
        <f>V8*$P$5</f>
        <v>20.934000000000001</v>
      </c>
      <c r="O22">
        <f t="shared" si="1"/>
        <v>0</v>
      </c>
      <c r="P22">
        <f t="shared" si="2"/>
        <v>0</v>
      </c>
    </row>
    <row r="23" spans="1:16" x14ac:dyDescent="0.25">
      <c r="A23" s="64"/>
      <c r="B23" s="64"/>
      <c r="E23" s="1">
        <v>3.8</v>
      </c>
      <c r="F23" s="1">
        <v>5.5940689906273766</v>
      </c>
      <c r="G23" s="1">
        <v>5819.333513739889</v>
      </c>
      <c r="H23" s="1">
        <v>7.8158701217538332E-2</v>
      </c>
      <c r="I23" s="1">
        <v>0.63750359358847208</v>
      </c>
      <c r="J23" s="1">
        <f t="shared" si="0"/>
        <v>63.750359358847206</v>
      </c>
      <c r="K23" s="4"/>
      <c r="L23" s="1">
        <v>18.535155536120822</v>
      </c>
      <c r="M23" s="10">
        <f>W8*$P$5</f>
        <v>23.26</v>
      </c>
      <c r="O23">
        <f t="shared" si="1"/>
        <v>0</v>
      </c>
      <c r="P23">
        <f t="shared" si="2"/>
        <v>0</v>
      </c>
    </row>
    <row r="24" spans="1:16" x14ac:dyDescent="0.25">
      <c r="A24" s="64"/>
      <c r="B24" s="64"/>
      <c r="K24" s="4"/>
      <c r="L24" s="1">
        <v>22.234208050599864</v>
      </c>
      <c r="M24" s="10">
        <f>X8*$P$5</f>
        <v>25.586000000000002</v>
      </c>
      <c r="O24">
        <f t="shared" si="1"/>
        <v>0</v>
      </c>
      <c r="P24">
        <f t="shared" si="2"/>
        <v>0</v>
      </c>
    </row>
    <row r="25" spans="1:16" x14ac:dyDescent="0.25">
      <c r="A25" s="64"/>
      <c r="B25" s="64"/>
      <c r="K25" s="4"/>
      <c r="L25" s="1">
        <v>26.265014355511081</v>
      </c>
      <c r="M25" s="10">
        <f>Y8*P5</f>
        <v>27.912000000000003</v>
      </c>
      <c r="O25">
        <f t="shared" si="1"/>
        <v>0</v>
      </c>
      <c r="P25">
        <f t="shared" si="2"/>
        <v>0</v>
      </c>
    </row>
    <row r="26" spans="1:16" x14ac:dyDescent="0.25">
      <c r="A26" s="64"/>
      <c r="B26" s="64"/>
      <c r="K26" s="4"/>
      <c r="L26" s="1">
        <v>30.627287650655905</v>
      </c>
      <c r="M26" s="10">
        <f>Z8*P5</f>
        <v>30.238000000000003</v>
      </c>
      <c r="O26">
        <f t="shared" si="1"/>
        <v>0</v>
      </c>
      <c r="P26">
        <f t="shared" si="2"/>
        <v>0</v>
      </c>
    </row>
    <row r="27" spans="1:16" x14ac:dyDescent="0.25">
      <c r="A27" s="64"/>
      <c r="B27" s="64"/>
      <c r="K27" s="4"/>
      <c r="L27" s="1">
        <v>35.32078677740126</v>
      </c>
      <c r="M27" s="10">
        <f>AA8*P5</f>
        <v>32.564</v>
      </c>
      <c r="O27">
        <f t="shared" si="1"/>
        <v>0</v>
      </c>
      <c r="P27">
        <f t="shared" si="2"/>
        <v>0</v>
      </c>
    </row>
    <row r="28" spans="1:16" x14ac:dyDescent="0.25">
      <c r="A28" s="64"/>
      <c r="B28" s="64"/>
      <c r="K28" s="4"/>
      <c r="L28" s="1">
        <v>40.345306169053551</v>
      </c>
      <c r="M28" s="10">
        <f>AB8*P5</f>
        <v>34.89</v>
      </c>
      <c r="O28">
        <f t="shared" si="1"/>
        <v>0</v>
      </c>
      <c r="P28">
        <f t="shared" si="2"/>
        <v>0</v>
      </c>
    </row>
    <row r="29" spans="1:16" x14ac:dyDescent="0.25">
      <c r="A29" s="64"/>
      <c r="B29" s="64"/>
      <c r="L29" s="1">
        <v>45.700668539733833</v>
      </c>
      <c r="M29" s="10">
        <f>AC8*P5</f>
        <v>37.216000000000001</v>
      </c>
      <c r="O29">
        <f t="shared" si="1"/>
        <v>0</v>
      </c>
      <c r="P29">
        <f t="shared" si="2"/>
        <v>0</v>
      </c>
    </row>
    <row r="30" spans="1:16" x14ac:dyDescent="0.25">
      <c r="L30" s="1">
        <v>51.386719440989538</v>
      </c>
      <c r="M30" s="10">
        <f>AD8*P5</f>
        <v>39.542000000000002</v>
      </c>
      <c r="O30">
        <f t="shared" si="1"/>
        <v>0</v>
      </c>
      <c r="P30">
        <f t="shared" si="2"/>
        <v>0</v>
      </c>
    </row>
    <row r="31" spans="1:16" x14ac:dyDescent="0.25">
      <c r="L31" s="1">
        <v>57.403323127068752</v>
      </c>
      <c r="M31" s="10">
        <f>AE8*P5</f>
        <v>41.868000000000002</v>
      </c>
      <c r="O31">
        <f t="shared" si="1"/>
        <v>0</v>
      </c>
      <c r="P31">
        <f t="shared" si="2"/>
        <v>0</v>
      </c>
    </row>
    <row r="32" spans="1:16" x14ac:dyDescent="0.25">
      <c r="L32" s="1">
        <v>63.750359358847206</v>
      </c>
      <c r="M32" s="10">
        <f>AF8*P5</f>
        <v>44.194000000000003</v>
      </c>
      <c r="O32">
        <f t="shared" si="1"/>
        <v>0</v>
      </c>
      <c r="P32">
        <f t="shared" si="2"/>
        <v>0</v>
      </c>
    </row>
    <row r="33" spans="1:1" x14ac:dyDescent="0.25">
      <c r="A33" s="3"/>
    </row>
  </sheetData>
  <sheetProtection algorithmName="SHA-512" hashValue="k0I2Bnz0CI3r9r9YtEtGfIM+CwBTShWfy6w3qdvw1laCGqjEp7YI0EfSQl7buY2sQLd5HbOp8YEu31fbqP/eDA==" saltValue="XyKVviLuJD/SxgUMJhmfs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3" tint="0.79998168889431442"/>
  </sheetPr>
  <dimension ref="A1:AL42"/>
  <sheetViews>
    <sheetView workbookViewId="0">
      <selection activeCell="B5" sqref="B5"/>
    </sheetView>
  </sheetViews>
  <sheetFormatPr baseColWidth="10" defaultColWidth="11.42578125" defaultRowHeight="15" x14ac:dyDescent="0.25"/>
  <cols>
    <col min="1" max="1" width="13.28515625" customWidth="1"/>
  </cols>
  <sheetData>
    <row r="1" spans="1:38" x14ac:dyDescent="0.25">
      <c r="A1" s="64"/>
      <c r="B1" s="64"/>
    </row>
    <row r="2" spans="1:38" x14ac:dyDescent="0.25">
      <c r="A2" s="64"/>
      <c r="B2" s="64"/>
      <c r="O2" s="1" t="s">
        <v>5</v>
      </c>
      <c r="P2" s="2">
        <f>IF(AND(CALCUL!$C$6='X '!B3,CALCUL!C5='X '!A2),20,0)</f>
        <v>0</v>
      </c>
    </row>
    <row r="3" spans="1:38" x14ac:dyDescent="0.25">
      <c r="A3" s="64"/>
      <c r="B3" s="64"/>
      <c r="E3" s="2" t="s">
        <v>78</v>
      </c>
      <c r="F3" s="2" t="s">
        <v>79</v>
      </c>
      <c r="G3" s="2" t="s">
        <v>77</v>
      </c>
      <c r="H3" s="65" t="s">
        <v>81</v>
      </c>
      <c r="I3" s="65" t="s">
        <v>83</v>
      </c>
      <c r="J3" s="65" t="s">
        <v>85</v>
      </c>
      <c r="O3" s="1" t="s">
        <v>4</v>
      </c>
      <c r="P3" s="2">
        <f>IF(P2&gt;0,CALCUL!$C$7,0)</f>
        <v>0</v>
      </c>
    </row>
    <row r="4" spans="1:38" x14ac:dyDescent="0.25">
      <c r="A4" s="1" t="s">
        <v>86</v>
      </c>
      <c r="B4" s="1" t="s">
        <v>8</v>
      </c>
      <c r="E4" s="2">
        <v>0.1</v>
      </c>
      <c r="F4" s="2">
        <v>8.2540467995827912E-2</v>
      </c>
      <c r="G4" s="1">
        <v>114.67031459823072</v>
      </c>
      <c r="H4" s="1">
        <v>0.18668004226802043</v>
      </c>
      <c r="I4" s="1">
        <v>2.4822342520929713E-4</v>
      </c>
      <c r="J4" s="1">
        <f>I4*100</f>
        <v>2.4822342520929713E-2</v>
      </c>
      <c r="O4" s="1" t="s">
        <v>1</v>
      </c>
      <c r="P4" s="2">
        <f>SUM(P13:P38)</f>
        <v>0</v>
      </c>
    </row>
    <row r="5" spans="1:38" x14ac:dyDescent="0.25">
      <c r="A5" s="1" t="s">
        <v>75</v>
      </c>
      <c r="B5" s="1">
        <v>20.7</v>
      </c>
      <c r="C5" t="s">
        <v>80</v>
      </c>
      <c r="E5" s="2">
        <v>0.2</v>
      </c>
      <c r="F5" s="2">
        <v>0.16508093599165582</v>
      </c>
      <c r="G5" s="1">
        <v>229.34062919646144</v>
      </c>
      <c r="H5" s="1">
        <v>0.1405719712983223</v>
      </c>
      <c r="I5" s="1">
        <v>7.4765905942951504E-4</v>
      </c>
      <c r="J5" s="1">
        <f t="shared" ref="J5:J29" si="0">I5*100</f>
        <v>7.4765905942951502E-2</v>
      </c>
      <c r="O5" s="8" t="s">
        <v>8</v>
      </c>
      <c r="P5" s="9">
        <v>11.63</v>
      </c>
    </row>
    <row r="6" spans="1:38" x14ac:dyDescent="0.25">
      <c r="A6" s="1" t="s">
        <v>82</v>
      </c>
      <c r="B6" s="1">
        <v>1</v>
      </c>
      <c r="E6" s="2">
        <v>0.4</v>
      </c>
      <c r="F6" s="2">
        <v>0.33016187198331165</v>
      </c>
      <c r="G6" s="1">
        <v>458.68125839292287</v>
      </c>
      <c r="H6" s="1">
        <v>0.11252499287087013</v>
      </c>
      <c r="I6" s="1">
        <v>2.3939432464415251E-3</v>
      </c>
      <c r="J6" s="1">
        <f t="shared" si="0"/>
        <v>0.2393943246441525</v>
      </c>
      <c r="K6" s="3"/>
    </row>
    <row r="7" spans="1:38" x14ac:dyDescent="0.25">
      <c r="A7" s="1" t="s">
        <v>76</v>
      </c>
      <c r="B7" s="1">
        <v>1.49E-5</v>
      </c>
      <c r="E7" s="2">
        <v>0.6</v>
      </c>
      <c r="F7" s="2">
        <v>0.4952428079749675</v>
      </c>
      <c r="G7" s="1">
        <v>688.02188758938439</v>
      </c>
      <c r="H7" s="1">
        <v>0.10145938229309398</v>
      </c>
      <c r="I7" s="1">
        <v>4.8566811058737454E-3</v>
      </c>
      <c r="J7" s="1">
        <f t="shared" si="0"/>
        <v>0.48566811058737452</v>
      </c>
      <c r="K7" s="1" t="s">
        <v>64</v>
      </c>
      <c r="L7" s="60">
        <v>0</v>
      </c>
      <c r="M7" s="1">
        <v>2.4822342520929713E-2</v>
      </c>
      <c r="N7" s="1">
        <v>7.4765905942951502E-2</v>
      </c>
      <c r="O7" s="1">
        <v>0.2393943246441525</v>
      </c>
      <c r="P7" s="1">
        <v>0.48566811058737452</v>
      </c>
      <c r="Q7" s="1">
        <v>0.81125315976804024</v>
      </c>
      <c r="R7" s="1">
        <v>1.2150057325569916</v>
      </c>
      <c r="S7" s="1">
        <v>1.696249265232129</v>
      </c>
      <c r="T7" s="1">
        <v>2.2545386187604919</v>
      </c>
      <c r="U7" s="1">
        <v>2.889559736225551</v>
      </c>
      <c r="V7" s="1">
        <v>3.601079744251503</v>
      </c>
      <c r="W7" s="1">
        <v>4.3889193964213487</v>
      </c>
      <c r="X7" s="1">
        <v>5.2529366474848631</v>
      </c>
      <c r="Y7" s="1">
        <v>6.1930162728801275</v>
      </c>
      <c r="Z7" s="1">
        <v>7.2090629973609914</v>
      </c>
      <c r="AA7" s="1">
        <v>8.3009967714977879</v>
      </c>
      <c r="AB7" s="1">
        <v>9.4687494211724186</v>
      </c>
      <c r="AC7" s="1">
        <v>10.712262207120741</v>
      </c>
      <c r="AD7" s="1">
        <v>12.031484006502353</v>
      </c>
      <c r="AE7" s="1">
        <v>13.426369931020183</v>
      </c>
      <c r="AF7" s="1">
        <v>14.896880258541408</v>
      </c>
      <c r="AG7" s="1">
        <v>16.44297959444226</v>
      </c>
      <c r="AH7" s="1">
        <v>20.638729164560026</v>
      </c>
      <c r="AI7" s="1">
        <v>25.306301333978549</v>
      </c>
      <c r="AJ7" s="1">
        <v>30.445363827534567</v>
      </c>
      <c r="AK7" s="1">
        <v>36.05564668510565</v>
      </c>
      <c r="AL7" s="1">
        <v>42.136926247693552</v>
      </c>
    </row>
    <row r="8" spans="1:38" x14ac:dyDescent="0.25">
      <c r="A8" s="1" t="s">
        <v>87</v>
      </c>
      <c r="B8" s="1">
        <v>0.80800000000000005</v>
      </c>
      <c r="E8" s="2">
        <v>0.8</v>
      </c>
      <c r="F8" s="2">
        <v>0.6603237439666233</v>
      </c>
      <c r="G8" s="1">
        <v>917.36251678584574</v>
      </c>
      <c r="H8" s="1">
        <v>9.5330430405004329E-2</v>
      </c>
      <c r="I8" s="1">
        <v>8.1125315976804026E-3</v>
      </c>
      <c r="J8" s="1">
        <f t="shared" si="0"/>
        <v>0.81125315976804024</v>
      </c>
      <c r="K8" s="11" t="s">
        <v>57</v>
      </c>
      <c r="L8" s="2">
        <v>0</v>
      </c>
      <c r="M8" s="2">
        <v>0.1</v>
      </c>
      <c r="N8" s="2">
        <v>0.2</v>
      </c>
      <c r="O8" s="2">
        <v>0.4</v>
      </c>
      <c r="P8" s="2">
        <v>0.6</v>
      </c>
      <c r="Q8" s="2">
        <v>0.8</v>
      </c>
      <c r="R8" s="2">
        <v>1</v>
      </c>
      <c r="S8" s="2">
        <v>1.2</v>
      </c>
      <c r="T8" s="2">
        <v>1.4</v>
      </c>
      <c r="U8" s="2">
        <v>1.6</v>
      </c>
      <c r="V8" s="2">
        <v>1.8</v>
      </c>
      <c r="W8" s="2">
        <v>2</v>
      </c>
      <c r="X8" s="2">
        <v>2.2000000000000002</v>
      </c>
      <c r="Y8" s="2">
        <v>2.4</v>
      </c>
      <c r="Z8" s="63">
        <v>2.6</v>
      </c>
      <c r="AA8" s="63">
        <v>2.8</v>
      </c>
      <c r="AB8" s="63">
        <v>3</v>
      </c>
      <c r="AC8" s="63">
        <v>3.2</v>
      </c>
      <c r="AD8" s="63">
        <v>3.4</v>
      </c>
      <c r="AE8" s="63">
        <v>3.6</v>
      </c>
      <c r="AF8" s="63">
        <v>3.8</v>
      </c>
      <c r="AG8" s="63">
        <v>4</v>
      </c>
      <c r="AH8" s="63">
        <v>4.5</v>
      </c>
      <c r="AI8" s="63">
        <v>5</v>
      </c>
      <c r="AJ8" s="63">
        <v>5.5</v>
      </c>
      <c r="AK8" s="63">
        <v>6</v>
      </c>
      <c r="AL8" s="63">
        <v>6.5</v>
      </c>
    </row>
    <row r="9" spans="1:38" x14ac:dyDescent="0.25">
      <c r="A9" s="64"/>
      <c r="B9" s="64"/>
      <c r="E9" s="2">
        <v>1</v>
      </c>
      <c r="F9" s="2">
        <v>0.82540467995827915</v>
      </c>
      <c r="G9" s="1">
        <v>1146.7031459823072</v>
      </c>
      <c r="H9" s="1">
        <v>9.1376275755754452E-2</v>
      </c>
      <c r="I9" s="1">
        <v>1.2150057325569915E-2</v>
      </c>
      <c r="J9" s="1">
        <f t="shared" si="0"/>
        <v>1.2150057325569916</v>
      </c>
      <c r="K9" s="3"/>
    </row>
    <row r="10" spans="1:38" x14ac:dyDescent="0.25">
      <c r="A10" s="64"/>
      <c r="B10" s="64"/>
      <c r="E10" s="2">
        <v>1.2</v>
      </c>
      <c r="F10" s="2">
        <v>0.99048561594993501</v>
      </c>
      <c r="G10" s="1">
        <v>1376.0437751787688</v>
      </c>
      <c r="H10" s="1">
        <v>8.8589511496557541E-2</v>
      </c>
      <c r="I10" s="1">
        <v>1.696249265232129E-2</v>
      </c>
      <c r="J10" s="1">
        <f t="shared" si="0"/>
        <v>1.696249265232129</v>
      </c>
      <c r="K10" s="3"/>
    </row>
    <row r="11" spans="1:38" x14ac:dyDescent="0.25">
      <c r="A11" s="64"/>
      <c r="B11" s="64"/>
      <c r="E11" s="2">
        <v>1.4</v>
      </c>
      <c r="F11" s="2">
        <v>1.1555665519415907</v>
      </c>
      <c r="G11" s="1">
        <v>1605.3844043752301</v>
      </c>
      <c r="H11" s="1">
        <v>8.650809210599765E-2</v>
      </c>
      <c r="I11" s="1">
        <v>2.2545386187604918E-2</v>
      </c>
      <c r="J11" s="1">
        <f t="shared" si="0"/>
        <v>2.2545386187604919</v>
      </c>
      <c r="K11" s="4"/>
      <c r="L11" s="2" t="s">
        <v>1</v>
      </c>
      <c r="M11" s="2" t="s">
        <v>2</v>
      </c>
      <c r="P11" t="s">
        <v>1</v>
      </c>
    </row>
    <row r="12" spans="1:38" x14ac:dyDescent="0.25">
      <c r="A12" s="64"/>
      <c r="B12" s="64"/>
      <c r="E12" s="2">
        <v>1.6</v>
      </c>
      <c r="F12" s="2">
        <v>1.3206474879332466</v>
      </c>
      <c r="G12" s="1">
        <v>1834.7250335716915</v>
      </c>
      <c r="H12" s="1">
        <v>8.4888104908619116E-2</v>
      </c>
      <c r="I12" s="1">
        <v>2.8895597362255509E-2</v>
      </c>
      <c r="J12" s="1">
        <f t="shared" si="0"/>
        <v>2.889559736225551</v>
      </c>
      <c r="K12" s="4"/>
      <c r="L12" s="60">
        <v>0</v>
      </c>
      <c r="M12" s="10">
        <f>L8*$F$4</f>
        <v>0</v>
      </c>
      <c r="O12">
        <f>IF(P3&lt;M12,"Diminuer le DN",0)</f>
        <v>0</v>
      </c>
    </row>
    <row r="13" spans="1:38" x14ac:dyDescent="0.25">
      <c r="A13" s="64"/>
      <c r="B13" s="64"/>
      <c r="E13" s="2">
        <v>1.8</v>
      </c>
      <c r="F13" s="2">
        <v>1.4857284239249025</v>
      </c>
      <c r="G13" s="1">
        <v>2064.0656627681528</v>
      </c>
      <c r="H13" s="1">
        <v>8.3587792311286269E-2</v>
      </c>
      <c r="I13" s="1">
        <v>3.6010797442515029E-2</v>
      </c>
      <c r="J13" s="1">
        <f t="shared" si="0"/>
        <v>3.601079744251503</v>
      </c>
      <c r="K13" s="4"/>
      <c r="L13" s="1">
        <v>2.4822342520929713E-2</v>
      </c>
      <c r="M13" s="10">
        <f>M8*$P$5</f>
        <v>1.163</v>
      </c>
      <c r="O13">
        <f>IF(M13&gt;$P$3,$P$3,0)</f>
        <v>0</v>
      </c>
      <c r="P13">
        <f>IF(O13&gt;O12,((($P$3-M12)/(M13-M12))*(L13-L12))+L12,0)</f>
        <v>0</v>
      </c>
    </row>
    <row r="14" spans="1:38" x14ac:dyDescent="0.25">
      <c r="A14" s="64"/>
      <c r="B14" s="64"/>
      <c r="E14" s="2">
        <v>2</v>
      </c>
      <c r="F14" s="2">
        <v>1.6508093599165583</v>
      </c>
      <c r="G14" s="1">
        <v>2293.4062919646144</v>
      </c>
      <c r="H14" s="1">
        <v>8.2518768901850656E-2</v>
      </c>
      <c r="I14" s="1">
        <v>4.3889193964213487E-2</v>
      </c>
      <c r="J14" s="1">
        <f t="shared" si="0"/>
        <v>4.3889193964213487</v>
      </c>
      <c r="K14" s="4"/>
      <c r="L14" s="1">
        <v>7.4765905942951502E-2</v>
      </c>
      <c r="M14" s="10">
        <f>N8*$P$5</f>
        <v>2.3260000000000001</v>
      </c>
      <c r="O14">
        <f t="shared" ref="O14:O38" si="1">IF(M14&gt;$P$3,$P$3,0)</f>
        <v>0</v>
      </c>
      <c r="P14">
        <f t="shared" ref="P14:P38" si="2">IF(O14&gt;O13,((($P$3-M13)/(M14-M13))*(L14-L13))+L13,0)</f>
        <v>0</v>
      </c>
    </row>
    <row r="15" spans="1:38" x14ac:dyDescent="0.25">
      <c r="A15" s="64"/>
      <c r="B15" s="64"/>
      <c r="E15" s="2">
        <v>2.2000000000000002</v>
      </c>
      <c r="F15" s="2">
        <v>1.8158902959082142</v>
      </c>
      <c r="G15" s="1">
        <v>2522.746921161076</v>
      </c>
      <c r="H15" s="1">
        <v>8.1622882521206683E-2</v>
      </c>
      <c r="I15" s="1">
        <v>5.2529366474848634E-2</v>
      </c>
      <c r="J15" s="1">
        <f t="shared" si="0"/>
        <v>5.2529366474848631</v>
      </c>
      <c r="K15" s="4"/>
      <c r="L15" s="1">
        <v>0.2393943246441525</v>
      </c>
      <c r="M15" s="10">
        <f>O8*$P$5</f>
        <v>4.6520000000000001</v>
      </c>
      <c r="O15">
        <f t="shared" si="1"/>
        <v>0</v>
      </c>
      <c r="P15">
        <f t="shared" si="2"/>
        <v>0</v>
      </c>
    </row>
    <row r="16" spans="1:38" x14ac:dyDescent="0.25">
      <c r="A16" s="64"/>
      <c r="B16" s="64"/>
      <c r="E16" s="2">
        <v>2.4</v>
      </c>
      <c r="F16" s="2">
        <v>1.98097123189987</v>
      </c>
      <c r="G16" s="1">
        <v>2752.0875503575376</v>
      </c>
      <c r="H16" s="1">
        <v>8.0860209868624758E-2</v>
      </c>
      <c r="I16" s="1">
        <v>6.1930162728801273E-2</v>
      </c>
      <c r="J16" s="1">
        <f t="shared" si="0"/>
        <v>6.1930162728801275</v>
      </c>
      <c r="K16" s="4"/>
      <c r="L16" s="1">
        <v>0.48566811058737452</v>
      </c>
      <c r="M16" s="10">
        <f>P8*$P$5</f>
        <v>6.9780000000000006</v>
      </c>
      <c r="O16">
        <f t="shared" si="1"/>
        <v>0</v>
      </c>
      <c r="P16">
        <f t="shared" si="2"/>
        <v>0</v>
      </c>
    </row>
    <row r="17" spans="1:16" x14ac:dyDescent="0.25">
      <c r="A17" s="64"/>
      <c r="B17" s="64"/>
      <c r="E17" s="63">
        <v>2.6</v>
      </c>
      <c r="F17" s="63">
        <v>2.1460521678915256</v>
      </c>
      <c r="G17" s="62">
        <v>2981.4281795539987</v>
      </c>
      <c r="H17" s="62">
        <v>8.0202379085157344E-2</v>
      </c>
      <c r="I17" s="62">
        <v>7.2090629973609918E-2</v>
      </c>
      <c r="J17" s="1">
        <f t="shared" si="0"/>
        <v>7.2090629973609914</v>
      </c>
      <c r="K17" s="4"/>
      <c r="L17" s="1">
        <v>0.81125315976804024</v>
      </c>
      <c r="M17" s="10">
        <f>Q8*$P$5</f>
        <v>9.3040000000000003</v>
      </c>
      <c r="O17">
        <f t="shared" si="1"/>
        <v>0</v>
      </c>
      <c r="P17">
        <f t="shared" si="2"/>
        <v>0</v>
      </c>
    </row>
    <row r="18" spans="1:16" x14ac:dyDescent="0.25">
      <c r="A18" s="64"/>
      <c r="B18" s="64"/>
      <c r="E18" s="63">
        <v>2.8</v>
      </c>
      <c r="F18" s="63">
        <v>2.3111331038831815</v>
      </c>
      <c r="G18" s="62">
        <v>3210.7688087504603</v>
      </c>
      <c r="H18" s="62">
        <v>7.9628641898704874E-2</v>
      </c>
      <c r="I18" s="62">
        <v>8.3009967714977873E-2</v>
      </c>
      <c r="J18" s="1">
        <f t="shared" si="0"/>
        <v>8.3009967714977879</v>
      </c>
      <c r="K18" s="4"/>
      <c r="L18" s="1">
        <v>1.2150057325569916</v>
      </c>
      <c r="M18" s="10">
        <f>R8*$P$5</f>
        <v>11.63</v>
      </c>
      <c r="O18">
        <f t="shared" si="1"/>
        <v>0</v>
      </c>
      <c r="P18">
        <f t="shared" si="2"/>
        <v>0</v>
      </c>
    </row>
    <row r="19" spans="1:16" x14ac:dyDescent="0.25">
      <c r="A19" s="64"/>
      <c r="B19" s="64"/>
      <c r="E19" s="63">
        <v>3</v>
      </c>
      <c r="F19" s="63">
        <v>2.4762140398748373</v>
      </c>
      <c r="G19" s="62">
        <v>3440.1094379469214</v>
      </c>
      <c r="H19" s="62">
        <v>7.9123454591108935E-2</v>
      </c>
      <c r="I19" s="62">
        <v>9.4687494211724191E-2</v>
      </c>
      <c r="J19" s="1">
        <f t="shared" si="0"/>
        <v>9.4687494211724186</v>
      </c>
      <c r="K19" s="4"/>
      <c r="L19" s="1">
        <v>1.696249265232129</v>
      </c>
      <c r="M19" s="10">
        <f>S8*$P$5</f>
        <v>13.956000000000001</v>
      </c>
      <c r="O19">
        <f t="shared" si="1"/>
        <v>0</v>
      </c>
      <c r="P19">
        <f t="shared" si="2"/>
        <v>0</v>
      </c>
    </row>
    <row r="20" spans="1:16" x14ac:dyDescent="0.25">
      <c r="A20" s="64"/>
      <c r="B20" s="64"/>
      <c r="E20" s="63">
        <v>3.2</v>
      </c>
      <c r="F20" s="63">
        <v>2.6412949758664932</v>
      </c>
      <c r="G20" s="62">
        <v>3669.450067143383</v>
      </c>
      <c r="H20" s="62">
        <v>7.8674929838491545E-2</v>
      </c>
      <c r="I20" s="62">
        <v>0.10712262207120742</v>
      </c>
      <c r="J20" s="1">
        <f t="shared" si="0"/>
        <v>10.712262207120741</v>
      </c>
      <c r="K20" s="4"/>
      <c r="L20" s="1">
        <v>2.2545386187604919</v>
      </c>
      <c r="M20" s="10">
        <f>T8*$P$5</f>
        <v>16.282</v>
      </c>
      <c r="O20">
        <f t="shared" si="1"/>
        <v>0</v>
      </c>
      <c r="P20">
        <f t="shared" si="2"/>
        <v>0</v>
      </c>
    </row>
    <row r="21" spans="1:16" x14ac:dyDescent="0.25">
      <c r="A21" s="64"/>
      <c r="B21" s="64"/>
      <c r="E21" s="63">
        <v>3.4</v>
      </c>
      <c r="F21" s="63">
        <v>2.8063759118581491</v>
      </c>
      <c r="G21" s="62">
        <v>3898.7906963398445</v>
      </c>
      <c r="H21" s="62">
        <v>7.8273813010094534E-2</v>
      </c>
      <c r="I21" s="62">
        <v>0.12031484006502353</v>
      </c>
      <c r="J21" s="1">
        <f t="shared" si="0"/>
        <v>12.031484006502353</v>
      </c>
      <c r="K21" s="4"/>
      <c r="L21" s="1">
        <v>2.889559736225551</v>
      </c>
      <c r="M21" s="10">
        <f>U8*$P$5</f>
        <v>18.608000000000001</v>
      </c>
      <c r="O21">
        <f t="shared" si="1"/>
        <v>0</v>
      </c>
      <c r="P21">
        <f t="shared" si="2"/>
        <v>0</v>
      </c>
    </row>
    <row r="22" spans="1:16" x14ac:dyDescent="0.25">
      <c r="A22" s="64"/>
      <c r="B22" s="64"/>
      <c r="E22" s="63">
        <v>3.6</v>
      </c>
      <c r="F22" s="63">
        <v>2.9714568478498049</v>
      </c>
      <c r="G22" s="62">
        <v>4128.1313255363057</v>
      </c>
      <c r="H22" s="62">
        <v>7.7912785955388766E-2</v>
      </c>
      <c r="I22" s="62">
        <v>0.13426369931020182</v>
      </c>
      <c r="J22" s="1">
        <f t="shared" si="0"/>
        <v>13.426369931020183</v>
      </c>
      <c r="K22" s="4"/>
      <c r="L22" s="1">
        <v>3.601079744251503</v>
      </c>
      <c r="M22" s="10">
        <f>V8*$P$5</f>
        <v>20.934000000000001</v>
      </c>
      <c r="O22">
        <f t="shared" si="1"/>
        <v>0</v>
      </c>
      <c r="P22">
        <f t="shared" si="2"/>
        <v>0</v>
      </c>
    </row>
    <row r="23" spans="1:16" x14ac:dyDescent="0.25">
      <c r="A23" s="64"/>
      <c r="B23" s="64"/>
      <c r="E23" s="63">
        <v>3.8</v>
      </c>
      <c r="F23" s="63">
        <v>3.1365377838414608</v>
      </c>
      <c r="G23" s="62">
        <v>4357.4719547327668</v>
      </c>
      <c r="H23" s="62">
        <v>7.7585981782599484E-2</v>
      </c>
      <c r="I23" s="62">
        <v>0.14896880258541409</v>
      </c>
      <c r="J23" s="1">
        <f t="shared" si="0"/>
        <v>14.896880258541408</v>
      </c>
      <c r="K23" s="4"/>
      <c r="L23" s="1">
        <v>4.3889193964213487</v>
      </c>
      <c r="M23" s="10">
        <f>W8*$P$5</f>
        <v>23.26</v>
      </c>
      <c r="O23">
        <f t="shared" si="1"/>
        <v>0</v>
      </c>
      <c r="P23">
        <f t="shared" si="2"/>
        <v>0</v>
      </c>
    </row>
    <row r="24" spans="1:16" x14ac:dyDescent="0.25">
      <c r="A24" s="64"/>
      <c r="B24" s="64"/>
      <c r="E24" s="63">
        <v>4</v>
      </c>
      <c r="F24" s="63">
        <v>3.3016187198331166</v>
      </c>
      <c r="G24" s="62">
        <v>4586.8125839292288</v>
      </c>
      <c r="H24" s="62">
        <v>7.728863933557216E-2</v>
      </c>
      <c r="I24" s="62">
        <v>0.16442979594442259</v>
      </c>
      <c r="J24" s="1">
        <f t="shared" si="0"/>
        <v>16.44297959444226</v>
      </c>
      <c r="K24" s="4"/>
      <c r="L24" s="1">
        <v>5.2529366474848631</v>
      </c>
      <c r="M24" s="10">
        <f>X8*$P$5</f>
        <v>25.586000000000002</v>
      </c>
      <c r="O24">
        <f t="shared" si="1"/>
        <v>0</v>
      </c>
      <c r="P24">
        <f t="shared" si="2"/>
        <v>0</v>
      </c>
    </row>
    <row r="25" spans="1:16" x14ac:dyDescent="0.25">
      <c r="A25" s="64"/>
      <c r="B25" s="64"/>
      <c r="E25" s="63">
        <v>4.5</v>
      </c>
      <c r="F25" s="63">
        <v>3.714321059812256</v>
      </c>
      <c r="G25" s="62">
        <v>5160.1641569203821</v>
      </c>
      <c r="H25" s="62">
        <v>7.665015737482736E-2</v>
      </c>
      <c r="I25" s="62">
        <v>0.20638729164560027</v>
      </c>
      <c r="J25" s="1">
        <f t="shared" si="0"/>
        <v>20.638729164560026</v>
      </c>
      <c r="K25" s="4"/>
      <c r="L25" s="1">
        <v>6.1930162728801275</v>
      </c>
      <c r="M25" s="10">
        <f>Y8*P5</f>
        <v>27.912000000000003</v>
      </c>
      <c r="O25">
        <f t="shared" si="1"/>
        <v>0</v>
      </c>
      <c r="P25">
        <f t="shared" si="2"/>
        <v>0</v>
      </c>
    </row>
    <row r="26" spans="1:16" x14ac:dyDescent="0.25">
      <c r="A26" s="64"/>
      <c r="B26" s="64"/>
      <c r="E26" s="63">
        <v>5</v>
      </c>
      <c r="F26" s="63">
        <v>4.1270233997913959</v>
      </c>
      <c r="G26" s="62">
        <v>5733.5157299115363</v>
      </c>
      <c r="H26" s="62">
        <v>7.6127890003790569E-2</v>
      </c>
      <c r="I26" s="62">
        <v>0.25306301333978548</v>
      </c>
      <c r="J26" s="1">
        <f t="shared" si="0"/>
        <v>25.306301333978549</v>
      </c>
      <c r="K26" s="4"/>
      <c r="L26" s="1">
        <v>7.2090629973609914</v>
      </c>
      <c r="M26" s="10">
        <f>Z8*P5</f>
        <v>30.238000000000003</v>
      </c>
      <c r="O26">
        <f t="shared" si="1"/>
        <v>0</v>
      </c>
      <c r="P26">
        <f t="shared" si="2"/>
        <v>0</v>
      </c>
    </row>
    <row r="27" spans="1:16" x14ac:dyDescent="0.25">
      <c r="A27" s="64"/>
      <c r="B27" s="64"/>
      <c r="E27" s="63">
        <v>5.5</v>
      </c>
      <c r="F27" s="63">
        <v>4.5397257397705353</v>
      </c>
      <c r="G27" s="62">
        <v>6306.8673029026895</v>
      </c>
      <c r="H27" s="62">
        <v>7.5692162971738128E-2</v>
      </c>
      <c r="I27" s="62">
        <v>0.30445363827534566</v>
      </c>
      <c r="J27" s="1">
        <f t="shared" si="0"/>
        <v>30.445363827534567</v>
      </c>
      <c r="K27" s="4"/>
      <c r="L27" s="1">
        <v>8.3009967714977879</v>
      </c>
      <c r="M27" s="10">
        <f>AA8*P5</f>
        <v>32.564</v>
      </c>
      <c r="O27">
        <f t="shared" si="1"/>
        <v>0</v>
      </c>
      <c r="P27">
        <f t="shared" si="2"/>
        <v>0</v>
      </c>
    </row>
    <row r="28" spans="1:16" x14ac:dyDescent="0.25">
      <c r="A28" s="64"/>
      <c r="B28" s="64"/>
      <c r="E28" s="63">
        <v>6</v>
      </c>
      <c r="F28" s="63">
        <v>4.9524280797496747</v>
      </c>
      <c r="G28" s="62">
        <v>6880.2188758938428</v>
      </c>
      <c r="H28" s="62">
        <v>7.5322706208249865E-2</v>
      </c>
      <c r="I28" s="62">
        <v>0.36055646685105652</v>
      </c>
      <c r="J28" s="1">
        <f t="shared" si="0"/>
        <v>36.05564668510565</v>
      </c>
      <c r="K28" s="4"/>
      <c r="L28" s="1">
        <v>9.4687494211724186</v>
      </c>
      <c r="M28" s="10">
        <f>AB8*P5</f>
        <v>34.89</v>
      </c>
      <c r="O28">
        <f t="shared" si="1"/>
        <v>0</v>
      </c>
      <c r="P28">
        <f t="shared" si="2"/>
        <v>0</v>
      </c>
    </row>
    <row r="29" spans="1:16" x14ac:dyDescent="0.25">
      <c r="A29" s="64"/>
      <c r="B29" s="64"/>
      <c r="E29" s="63">
        <v>6.5</v>
      </c>
      <c r="F29" s="63">
        <v>5.3651304197288141</v>
      </c>
      <c r="G29" s="62">
        <v>7453.5704488849969</v>
      </c>
      <c r="H29" s="62">
        <v>7.5005181308870919E-2</v>
      </c>
      <c r="I29" s="62">
        <v>0.42136926247693551</v>
      </c>
      <c r="J29" s="1">
        <f t="shared" si="0"/>
        <v>42.136926247693552</v>
      </c>
      <c r="L29" s="1">
        <v>10.712262207120741</v>
      </c>
      <c r="M29" s="10">
        <f>AC8*P5</f>
        <v>37.216000000000001</v>
      </c>
      <c r="O29">
        <f t="shared" si="1"/>
        <v>0</v>
      </c>
      <c r="P29">
        <f t="shared" si="2"/>
        <v>0</v>
      </c>
    </row>
    <row r="30" spans="1:16" x14ac:dyDescent="0.25">
      <c r="L30" s="1">
        <v>12.031484006502353</v>
      </c>
      <c r="M30" s="10">
        <f>AD8*P5</f>
        <v>39.542000000000002</v>
      </c>
      <c r="O30">
        <f t="shared" si="1"/>
        <v>0</v>
      </c>
      <c r="P30">
        <f t="shared" si="2"/>
        <v>0</v>
      </c>
    </row>
    <row r="31" spans="1:16" x14ac:dyDescent="0.25">
      <c r="L31" s="1">
        <v>13.426369931020183</v>
      </c>
      <c r="M31" s="10">
        <f>AE8*P5</f>
        <v>41.868000000000002</v>
      </c>
      <c r="O31">
        <f t="shared" si="1"/>
        <v>0</v>
      </c>
      <c r="P31">
        <f t="shared" si="2"/>
        <v>0</v>
      </c>
    </row>
    <row r="32" spans="1:16" x14ac:dyDescent="0.25">
      <c r="L32" s="1">
        <v>14.896880258541408</v>
      </c>
      <c r="M32" s="10">
        <f>AF8*P5</f>
        <v>44.194000000000003</v>
      </c>
      <c r="O32">
        <f t="shared" si="1"/>
        <v>0</v>
      </c>
      <c r="P32">
        <f t="shared" si="2"/>
        <v>0</v>
      </c>
    </row>
    <row r="33" spans="9:16" x14ac:dyDescent="0.25">
      <c r="L33" s="1">
        <v>16.44297959444226</v>
      </c>
      <c r="M33" s="10">
        <f>AG8*$P$5</f>
        <v>46.52</v>
      </c>
      <c r="O33">
        <f t="shared" si="1"/>
        <v>0</v>
      </c>
      <c r="P33">
        <f t="shared" si="2"/>
        <v>0</v>
      </c>
    </row>
    <row r="34" spans="9:16" x14ac:dyDescent="0.25">
      <c r="L34" s="1">
        <v>20.638729164560026</v>
      </c>
      <c r="M34" s="10">
        <f>AH8*$P$5</f>
        <v>52.335000000000001</v>
      </c>
      <c r="O34">
        <f t="shared" si="1"/>
        <v>0</v>
      </c>
      <c r="P34">
        <f t="shared" si="2"/>
        <v>0</v>
      </c>
    </row>
    <row r="35" spans="9:16" x14ac:dyDescent="0.25">
      <c r="L35" s="1">
        <v>25.306301333978549</v>
      </c>
      <c r="M35" s="10">
        <f>AI8*$P$5</f>
        <v>58.150000000000006</v>
      </c>
      <c r="O35">
        <f t="shared" si="1"/>
        <v>0</v>
      </c>
      <c r="P35">
        <f t="shared" si="2"/>
        <v>0</v>
      </c>
    </row>
    <row r="36" spans="9:16" x14ac:dyDescent="0.25">
      <c r="L36" s="1">
        <v>30.445363827534567</v>
      </c>
      <c r="M36" s="10">
        <f>AJ8*$P$5</f>
        <v>63.965000000000003</v>
      </c>
      <c r="O36">
        <f t="shared" si="1"/>
        <v>0</v>
      </c>
      <c r="P36">
        <f t="shared" si="2"/>
        <v>0</v>
      </c>
    </row>
    <row r="37" spans="9:16" x14ac:dyDescent="0.25">
      <c r="L37" s="1">
        <v>36.05564668510565</v>
      </c>
      <c r="M37" s="10">
        <f>AK8*$P$5</f>
        <v>69.78</v>
      </c>
      <c r="O37">
        <f t="shared" si="1"/>
        <v>0</v>
      </c>
      <c r="P37">
        <f t="shared" si="2"/>
        <v>0</v>
      </c>
    </row>
    <row r="38" spans="9:16" x14ac:dyDescent="0.25">
      <c r="L38" s="1">
        <v>42.136926247693552</v>
      </c>
      <c r="M38" s="10">
        <f>AL8*$P$5</f>
        <v>75.594999999999999</v>
      </c>
      <c r="O38">
        <f t="shared" si="1"/>
        <v>0</v>
      </c>
      <c r="P38">
        <f t="shared" si="2"/>
        <v>0</v>
      </c>
    </row>
    <row r="39" spans="9:16" x14ac:dyDescent="0.25">
      <c r="I39" s="1">
        <v>9</v>
      </c>
    </row>
    <row r="40" spans="9:16" x14ac:dyDescent="0.25">
      <c r="I40" s="1">
        <v>9.5</v>
      </c>
    </row>
    <row r="41" spans="9:16" x14ac:dyDescent="0.25">
      <c r="I41" s="1">
        <v>10</v>
      </c>
    </row>
    <row r="42" spans="9:16" x14ac:dyDescent="0.25">
      <c r="I42" s="1">
        <v>20</v>
      </c>
    </row>
  </sheetData>
  <sheetProtection algorithmName="SHA-512" hashValue="k5gvtVf5T3Ag6NzP8Po9fk/BGloq7qVvDKdaaPAZWsKfAcCLekRzCfFQPaPJVekF9KSS5tC0Sw6kqXLVoSBDgQ==" saltValue="hmpM6n4g4sRumkfT39EW/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3" tint="0.79998168889431442"/>
  </sheetPr>
  <dimension ref="A1:AS45"/>
  <sheetViews>
    <sheetView topLeftCell="A10" workbookViewId="0">
      <selection activeCell="B5" sqref="B5"/>
    </sheetView>
  </sheetViews>
  <sheetFormatPr baseColWidth="10" defaultColWidth="11.42578125" defaultRowHeight="15" x14ac:dyDescent="0.25"/>
  <cols>
    <col min="1" max="1" width="13.28515625" customWidth="1"/>
  </cols>
  <sheetData>
    <row r="1" spans="1:45" x14ac:dyDescent="0.25">
      <c r="A1" s="64"/>
      <c r="B1" s="64"/>
    </row>
    <row r="2" spans="1:45" x14ac:dyDescent="0.25">
      <c r="A2" s="64"/>
      <c r="B2" s="64"/>
      <c r="O2" s="1" t="s">
        <v>6</v>
      </c>
      <c r="P2" s="2">
        <f>IF(AND(CALCUL!$C$6='X '!B4,CALCUL!C5='X '!A2),25,0)</f>
        <v>25</v>
      </c>
    </row>
    <row r="3" spans="1:45" x14ac:dyDescent="0.25">
      <c r="A3" s="64"/>
      <c r="B3" s="64"/>
      <c r="E3" s="2" t="s">
        <v>78</v>
      </c>
      <c r="F3" s="2" t="s">
        <v>79</v>
      </c>
      <c r="G3" s="2" t="s">
        <v>77</v>
      </c>
      <c r="H3" s="65" t="s">
        <v>81</v>
      </c>
      <c r="I3" s="65" t="s">
        <v>83</v>
      </c>
      <c r="J3" s="65" t="s">
        <v>85</v>
      </c>
      <c r="O3" s="1" t="s">
        <v>4</v>
      </c>
      <c r="P3" s="2">
        <f>IF(P2&gt;0,CALCUL!$C$7,0)</f>
        <v>30</v>
      </c>
    </row>
    <row r="4" spans="1:45" x14ac:dyDescent="0.25">
      <c r="A4" s="1" t="s">
        <v>86</v>
      </c>
      <c r="B4" s="1" t="s">
        <v>8</v>
      </c>
      <c r="E4" s="2">
        <v>0.1</v>
      </c>
      <c r="F4" s="2">
        <v>5.4391026730537945E-2</v>
      </c>
      <c r="G4" s="1">
        <v>93.085314203269633</v>
      </c>
      <c r="H4" s="1">
        <v>0.20517911054466204</v>
      </c>
      <c r="I4" s="1">
        <v>9.6167614114591756E-5</v>
      </c>
      <c r="J4" s="1">
        <f>I4*100</f>
        <v>9.6167614114591755E-3</v>
      </c>
      <c r="O4" s="1" t="s">
        <v>1</v>
      </c>
      <c r="P4" s="2">
        <f>SUM(P13:P45)</f>
        <v>2.5370176490476095</v>
      </c>
    </row>
    <row r="5" spans="1:45" x14ac:dyDescent="0.25">
      <c r="A5" s="1" t="s">
        <v>75</v>
      </c>
      <c r="B5" s="1">
        <v>25.2</v>
      </c>
      <c r="C5" t="s">
        <v>80</v>
      </c>
      <c r="E5" s="2">
        <v>0.2</v>
      </c>
      <c r="F5" s="2">
        <v>0.10878205346107589</v>
      </c>
      <c r="G5" s="1">
        <v>186.17062840653927</v>
      </c>
      <c r="H5" s="1">
        <v>0.1514230270145305</v>
      </c>
      <c r="I5" s="1">
        <v>2.8388837813637002E-4</v>
      </c>
      <c r="J5" s="1">
        <f t="shared" ref="J5:J36" si="0">I5*100</f>
        <v>2.8388837813637002E-2</v>
      </c>
      <c r="O5" s="8" t="s">
        <v>8</v>
      </c>
      <c r="P5" s="9">
        <v>11.63</v>
      </c>
    </row>
    <row r="6" spans="1:45" x14ac:dyDescent="0.25">
      <c r="A6" s="1" t="s">
        <v>82</v>
      </c>
      <c r="B6" s="1">
        <v>1.2</v>
      </c>
      <c r="E6" s="2">
        <v>0.4</v>
      </c>
      <c r="F6" s="2">
        <v>0.21756410692215178</v>
      </c>
      <c r="G6" s="1">
        <v>372.34125681307853</v>
      </c>
      <c r="H6" s="1">
        <v>0.11889501748592775</v>
      </c>
      <c r="I6" s="1">
        <v>8.9161904495110823E-4</v>
      </c>
      <c r="J6" s="1">
        <f t="shared" si="0"/>
        <v>8.9161904495110827E-2</v>
      </c>
      <c r="K6" s="3"/>
    </row>
    <row r="7" spans="1:45" x14ac:dyDescent="0.25">
      <c r="A7" s="1" t="s">
        <v>76</v>
      </c>
      <c r="B7" s="1">
        <v>1.49E-5</v>
      </c>
      <c r="E7" s="2">
        <v>0.6</v>
      </c>
      <c r="F7" s="2">
        <v>0.32634616038322767</v>
      </c>
      <c r="G7" s="1">
        <v>558.51188521961785</v>
      </c>
      <c r="H7" s="1">
        <v>0.10605981145190664</v>
      </c>
      <c r="I7" s="1">
        <v>1.7895714810982843E-3</v>
      </c>
      <c r="J7" s="1">
        <f t="shared" si="0"/>
        <v>0.17895714810982843</v>
      </c>
      <c r="K7" s="1" t="s">
        <v>64</v>
      </c>
      <c r="L7" s="60">
        <v>0</v>
      </c>
      <c r="M7" s="1">
        <v>9.6167614114591755E-3</v>
      </c>
      <c r="N7" s="1">
        <v>2.8388837813637002E-2</v>
      </c>
      <c r="O7" s="1">
        <v>8.9161904495110827E-2</v>
      </c>
      <c r="P7" s="1">
        <v>0.17895714810982843</v>
      </c>
      <c r="Q7" s="1">
        <v>0.29677755768648906</v>
      </c>
      <c r="R7" s="1">
        <v>0.44212583141651607</v>
      </c>
      <c r="S7" s="1">
        <v>0.61470467432590936</v>
      </c>
      <c r="T7" s="1">
        <v>0.81431716538010335</v>
      </c>
      <c r="U7" s="1">
        <v>1.040823759633307</v>
      </c>
      <c r="V7" s="1">
        <v>1.2941206836888388</v>
      </c>
      <c r="W7" s="1">
        <v>1.5741279094084657</v>
      </c>
      <c r="X7" s="1">
        <v>1.8807819408249076</v>
      </c>
      <c r="Y7" s="1">
        <v>2.2140312334682335</v>
      </c>
      <c r="Z7" s="1">
        <v>2.5738331504402785</v>
      </c>
      <c r="AA7" s="1">
        <v>2.9601518635187096</v>
      </c>
      <c r="AB7" s="1">
        <v>3.3729568606940106</v>
      </c>
      <c r="AC7" s="1">
        <v>3.8122218569507496</v>
      </c>
      <c r="AD7" s="1">
        <v>4.2779239814048511</v>
      </c>
      <c r="AE7" s="1">
        <v>4.7700431588220082</v>
      </c>
      <c r="AF7" s="1">
        <v>5.2885616309849812</v>
      </c>
      <c r="AG7" s="1">
        <v>5.8334635806946986</v>
      </c>
      <c r="AH7" s="1">
        <v>7.3110565398439658</v>
      </c>
      <c r="AI7" s="1">
        <v>8.9532744788558141</v>
      </c>
      <c r="AJ7" s="1">
        <v>10.75996924242054</v>
      </c>
      <c r="AK7" s="1">
        <v>12.731020590152006</v>
      </c>
      <c r="AL7" s="1">
        <v>14.866329006375659</v>
      </c>
      <c r="AM7" s="1">
        <v>17.165810778096926</v>
      </c>
      <c r="AN7" s="1">
        <v>19.629394513882961</v>
      </c>
      <c r="AO7" s="1">
        <v>22.257018613299998</v>
      </c>
      <c r="AP7" s="1">
        <v>25.048629383742149</v>
      </c>
      <c r="AQ7" s="1">
        <v>28.004179610394292</v>
      </c>
      <c r="AR7" s="1">
        <v>31.123627450964509</v>
      </c>
      <c r="AS7" s="1">
        <v>34.406935568063695</v>
      </c>
    </row>
    <row r="8" spans="1:45" x14ac:dyDescent="0.25">
      <c r="A8" s="1" t="s">
        <v>87</v>
      </c>
      <c r="B8" s="1">
        <v>0.80800000000000005</v>
      </c>
      <c r="E8" s="2">
        <v>0.8</v>
      </c>
      <c r="F8" s="2">
        <v>0.43512821384430356</v>
      </c>
      <c r="G8" s="1">
        <v>744.68251362615706</v>
      </c>
      <c r="H8" s="1">
        <v>9.8936236025838009E-2</v>
      </c>
      <c r="I8" s="1">
        <v>2.9677755768648907E-3</v>
      </c>
      <c r="J8" s="1">
        <f t="shared" si="0"/>
        <v>0.29677755768648906</v>
      </c>
      <c r="K8" s="11" t="s">
        <v>57</v>
      </c>
      <c r="L8" s="2">
        <v>0</v>
      </c>
      <c r="M8" s="2">
        <v>0.1</v>
      </c>
      <c r="N8" s="2">
        <v>0.2</v>
      </c>
      <c r="O8" s="2">
        <v>0.4</v>
      </c>
      <c r="P8" s="2">
        <v>0.6</v>
      </c>
      <c r="Q8" s="2">
        <v>0.8</v>
      </c>
      <c r="R8" s="2">
        <v>1</v>
      </c>
      <c r="S8" s="2">
        <v>1.2</v>
      </c>
      <c r="T8" s="2">
        <v>1.4</v>
      </c>
      <c r="U8" s="2">
        <v>1.6</v>
      </c>
      <c r="V8" s="2">
        <v>1.8</v>
      </c>
      <c r="W8" s="2">
        <v>2</v>
      </c>
      <c r="X8" s="2">
        <v>2.2000000000000002</v>
      </c>
      <c r="Y8" s="2">
        <v>2.4</v>
      </c>
      <c r="Z8" s="63">
        <v>2.6</v>
      </c>
      <c r="AA8" s="63">
        <v>2.8</v>
      </c>
      <c r="AB8" s="63">
        <v>3</v>
      </c>
      <c r="AC8" s="63">
        <v>3.2</v>
      </c>
      <c r="AD8" s="63">
        <v>3.4</v>
      </c>
      <c r="AE8" s="63">
        <v>3.6</v>
      </c>
      <c r="AF8" s="63">
        <v>3.8</v>
      </c>
      <c r="AG8" s="63">
        <v>4</v>
      </c>
      <c r="AH8" s="63">
        <v>4.5</v>
      </c>
      <c r="AI8" s="63">
        <v>5</v>
      </c>
      <c r="AJ8" s="63">
        <v>5.5</v>
      </c>
      <c r="AK8" s="63">
        <v>6</v>
      </c>
      <c r="AL8" s="63">
        <v>6.5</v>
      </c>
      <c r="AM8" s="63">
        <v>7</v>
      </c>
      <c r="AN8" s="63">
        <v>7.5</v>
      </c>
      <c r="AO8" s="63">
        <v>8</v>
      </c>
      <c r="AP8" s="63">
        <v>8.5</v>
      </c>
      <c r="AQ8" s="63">
        <v>9</v>
      </c>
      <c r="AR8" s="1">
        <v>9.5</v>
      </c>
      <c r="AS8" s="1">
        <v>10</v>
      </c>
    </row>
    <row r="9" spans="1:45" x14ac:dyDescent="0.25">
      <c r="A9" s="64"/>
      <c r="B9" s="64"/>
      <c r="E9" s="2">
        <v>1</v>
      </c>
      <c r="F9" s="2">
        <v>0.5439102673053795</v>
      </c>
      <c r="G9" s="1">
        <v>930.8531420326965</v>
      </c>
      <c r="H9" s="1">
        <v>9.4330077411263896E-2</v>
      </c>
      <c r="I9" s="1">
        <v>4.4212583141651609E-3</v>
      </c>
      <c r="J9" s="1">
        <f t="shared" si="0"/>
        <v>0.44212583141651607</v>
      </c>
      <c r="K9" s="3"/>
    </row>
    <row r="10" spans="1:45" x14ac:dyDescent="0.25">
      <c r="A10" s="64"/>
      <c r="B10" s="64"/>
      <c r="E10" s="2">
        <v>1.2</v>
      </c>
      <c r="F10" s="2">
        <v>0.65269232076645534</v>
      </c>
      <c r="G10" s="1">
        <v>1117.0237704392357</v>
      </c>
      <c r="H10" s="1">
        <v>9.1076917779222055E-2</v>
      </c>
      <c r="I10" s="1">
        <v>6.1470467432590938E-3</v>
      </c>
      <c r="J10" s="1">
        <f t="shared" si="0"/>
        <v>0.61470467432590936</v>
      </c>
      <c r="K10" s="3"/>
    </row>
    <row r="11" spans="1:45" x14ac:dyDescent="0.25">
      <c r="A11" s="64"/>
      <c r="B11" s="64"/>
      <c r="E11" s="2">
        <v>1.4</v>
      </c>
      <c r="F11" s="2">
        <v>0.76147437422753128</v>
      </c>
      <c r="G11" s="1">
        <v>1303.1943988457751</v>
      </c>
      <c r="H11" s="1">
        <v>8.8642463978999067E-2</v>
      </c>
      <c r="I11" s="1">
        <v>8.1431716538010335E-3</v>
      </c>
      <c r="J11" s="1">
        <f t="shared" si="0"/>
        <v>0.81431716538010335</v>
      </c>
      <c r="K11" s="4"/>
      <c r="L11" s="2" t="s">
        <v>1</v>
      </c>
      <c r="M11" s="2" t="s">
        <v>2</v>
      </c>
      <c r="P11" t="s">
        <v>1</v>
      </c>
    </row>
    <row r="12" spans="1:45" x14ac:dyDescent="0.25">
      <c r="A12" s="64"/>
      <c r="B12" s="64"/>
      <c r="E12" s="2">
        <v>1.6</v>
      </c>
      <c r="F12" s="2">
        <v>0.87025642768860711</v>
      </c>
      <c r="G12" s="1">
        <v>1489.3650272523141</v>
      </c>
      <c r="H12" s="1">
        <v>8.6744417222041306E-2</v>
      </c>
      <c r="I12" s="1">
        <v>1.0408237596333069E-2</v>
      </c>
      <c r="J12" s="1">
        <f t="shared" si="0"/>
        <v>1.040823759633307</v>
      </c>
      <c r="K12" s="4"/>
      <c r="L12" s="60">
        <v>0</v>
      </c>
      <c r="M12" s="10">
        <f>L8*$F$4</f>
        <v>0</v>
      </c>
      <c r="O12">
        <f>IF(P3&lt;M12,"Diminuer le DN",0)</f>
        <v>0</v>
      </c>
    </row>
    <row r="13" spans="1:45" x14ac:dyDescent="0.25">
      <c r="A13" s="64"/>
      <c r="B13" s="64"/>
      <c r="E13" s="2">
        <v>1.8</v>
      </c>
      <c r="F13" s="2">
        <v>0.97903848114968306</v>
      </c>
      <c r="G13" s="1">
        <v>1675.5356556588536</v>
      </c>
      <c r="H13" s="1">
        <v>8.5218536118065527E-2</v>
      </c>
      <c r="I13" s="1">
        <v>1.2941206836888389E-2</v>
      </c>
      <c r="J13" s="1">
        <f t="shared" si="0"/>
        <v>1.2941206836888388</v>
      </c>
      <c r="K13" s="4"/>
      <c r="L13" s="1">
        <v>9.6167614114591755E-3</v>
      </c>
      <c r="M13" s="10">
        <f>M8*$P$5</f>
        <v>1.163</v>
      </c>
      <c r="O13">
        <f>IF(M13&gt;$P$3,$P$3,0)</f>
        <v>0</v>
      </c>
      <c r="P13">
        <f>IF(O13&gt;O12,((($P$3-M12)/(M13-M12))*(L13-L12))+L12,0)</f>
        <v>0</v>
      </c>
    </row>
    <row r="14" spans="1:45" x14ac:dyDescent="0.25">
      <c r="A14" s="64"/>
      <c r="B14" s="64"/>
      <c r="E14" s="2">
        <v>2</v>
      </c>
      <c r="F14" s="2">
        <v>1.087820534610759</v>
      </c>
      <c r="G14" s="1">
        <v>1861.706284065393</v>
      </c>
      <c r="H14" s="1">
        <v>8.3962300434921311E-2</v>
      </c>
      <c r="I14" s="1">
        <v>1.5741279094084657E-2</v>
      </c>
      <c r="J14" s="1">
        <f t="shared" si="0"/>
        <v>1.5741279094084657</v>
      </c>
      <c r="K14" s="4"/>
      <c r="L14" s="1">
        <v>2.8388837813637002E-2</v>
      </c>
      <c r="M14" s="10">
        <f>N8*$P$5</f>
        <v>2.3260000000000001</v>
      </c>
      <c r="O14">
        <f t="shared" ref="O14:O45" si="1">IF(M14&gt;$P$3,$P$3,0)</f>
        <v>0</v>
      </c>
      <c r="P14">
        <f t="shared" ref="P14:P45" si="2">IF(O14&gt;O13,((($P$3-M13)/(M14-M13))*(L14-L13))+L13,0)</f>
        <v>0</v>
      </c>
    </row>
    <row r="15" spans="1:45" x14ac:dyDescent="0.25">
      <c r="A15" s="64"/>
      <c r="B15" s="64"/>
      <c r="E15" s="2">
        <v>2.2000000000000002</v>
      </c>
      <c r="F15" s="2">
        <v>1.1966025880718347</v>
      </c>
      <c r="G15" s="1">
        <v>2047.876912471932</v>
      </c>
      <c r="H15" s="1">
        <v>8.2908180787548635E-2</v>
      </c>
      <c r="I15" s="1">
        <v>1.8807819408249077E-2</v>
      </c>
      <c r="J15" s="1">
        <f t="shared" si="0"/>
        <v>1.8807819408249076</v>
      </c>
      <c r="K15" s="4"/>
      <c r="L15" s="1">
        <v>8.9161904495110827E-2</v>
      </c>
      <c r="M15" s="10">
        <f>O8*$P$5</f>
        <v>4.6520000000000001</v>
      </c>
      <c r="O15">
        <f t="shared" si="1"/>
        <v>0</v>
      </c>
      <c r="P15">
        <f t="shared" si="2"/>
        <v>0</v>
      </c>
    </row>
    <row r="16" spans="1:45" x14ac:dyDescent="0.25">
      <c r="A16" s="64"/>
      <c r="B16" s="64"/>
      <c r="E16" s="2">
        <v>2.4</v>
      </c>
      <c r="F16" s="2">
        <v>1.3053846415329107</v>
      </c>
      <c r="G16" s="1">
        <v>2234.0475408784714</v>
      </c>
      <c r="H16" s="1">
        <v>8.2009763807451078E-2</v>
      </c>
      <c r="I16" s="1">
        <v>2.2140312334682333E-2</v>
      </c>
      <c r="J16" s="1">
        <f t="shared" si="0"/>
        <v>2.2140312334682335</v>
      </c>
      <c r="K16" s="4"/>
      <c r="L16" s="1">
        <v>0.17895714810982843</v>
      </c>
      <c r="M16" s="10">
        <f>P8*$P$5</f>
        <v>6.9780000000000006</v>
      </c>
      <c r="O16">
        <f t="shared" si="1"/>
        <v>0</v>
      </c>
      <c r="P16">
        <f t="shared" si="2"/>
        <v>0</v>
      </c>
    </row>
    <row r="17" spans="1:16" x14ac:dyDescent="0.25">
      <c r="A17" s="64"/>
      <c r="B17" s="64"/>
      <c r="E17" s="63">
        <v>2.6</v>
      </c>
      <c r="F17" s="63">
        <v>1.4141666949939866</v>
      </c>
      <c r="G17" s="62">
        <v>2420.2181692850104</v>
      </c>
      <c r="H17" s="62">
        <v>8.123402935960114E-2</v>
      </c>
      <c r="I17" s="62">
        <v>2.5738331504402787E-2</v>
      </c>
      <c r="J17" s="1">
        <f t="shared" si="0"/>
        <v>2.5738331504402785</v>
      </c>
      <c r="K17" s="4"/>
      <c r="L17" s="1">
        <v>0.29677755768648906</v>
      </c>
      <c r="M17" s="10">
        <f>Q8*$P$5</f>
        <v>9.3040000000000003</v>
      </c>
      <c r="O17">
        <f t="shared" si="1"/>
        <v>0</v>
      </c>
      <c r="P17">
        <f t="shared" si="2"/>
        <v>0</v>
      </c>
    </row>
    <row r="18" spans="1:16" x14ac:dyDescent="0.25">
      <c r="A18" s="64"/>
      <c r="B18" s="64"/>
      <c r="E18" s="63">
        <v>2.8</v>
      </c>
      <c r="F18" s="63">
        <v>1.5229487484550626</v>
      </c>
      <c r="G18" s="62">
        <v>2606.3887976915503</v>
      </c>
      <c r="H18" s="62">
        <v>8.0556804550424937E-2</v>
      </c>
      <c r="I18" s="62">
        <v>2.9601518635187094E-2</v>
      </c>
      <c r="J18" s="1">
        <f t="shared" si="0"/>
        <v>2.9601518635187096</v>
      </c>
      <c r="K18" s="4"/>
      <c r="L18" s="1">
        <v>0.44212583141651607</v>
      </c>
      <c r="M18" s="10">
        <f>R8*$P$5</f>
        <v>11.63</v>
      </c>
      <c r="O18">
        <f t="shared" si="1"/>
        <v>0</v>
      </c>
      <c r="P18">
        <f t="shared" si="2"/>
        <v>0</v>
      </c>
    </row>
    <row r="19" spans="1:16" x14ac:dyDescent="0.25">
      <c r="A19" s="64"/>
      <c r="B19" s="64"/>
      <c r="E19" s="63">
        <v>3</v>
      </c>
      <c r="F19" s="63">
        <v>1.6317308019161383</v>
      </c>
      <c r="G19" s="62">
        <v>2792.5594260980893</v>
      </c>
      <c r="H19" s="62">
        <v>7.9959961914698091E-2</v>
      </c>
      <c r="I19" s="62">
        <v>3.3729568606940104E-2</v>
      </c>
      <c r="J19" s="1">
        <f t="shared" si="0"/>
        <v>3.3729568606940106</v>
      </c>
      <c r="K19" s="4"/>
      <c r="L19" s="1">
        <v>0.61470467432590936</v>
      </c>
      <c r="M19" s="10">
        <f>S8*$P$5</f>
        <v>13.956000000000001</v>
      </c>
      <c r="O19">
        <f t="shared" si="1"/>
        <v>0</v>
      </c>
      <c r="P19">
        <f t="shared" si="2"/>
        <v>0</v>
      </c>
    </row>
    <row r="20" spans="1:16" x14ac:dyDescent="0.25">
      <c r="A20" s="64"/>
      <c r="B20" s="64"/>
      <c r="E20" s="63">
        <v>3.2</v>
      </c>
      <c r="F20" s="63">
        <v>1.7405128553772142</v>
      </c>
      <c r="G20" s="62">
        <v>2978.7300545046282</v>
      </c>
      <c r="H20" s="62">
        <v>7.9429624910471397E-2</v>
      </c>
      <c r="I20" s="62">
        <v>3.8122218569507496E-2</v>
      </c>
      <c r="J20" s="1">
        <f t="shared" si="0"/>
        <v>3.8122218569507496</v>
      </c>
      <c r="K20" s="4"/>
      <c r="L20" s="1">
        <v>0.81431716538010335</v>
      </c>
      <c r="M20" s="10">
        <f>T8*$P$5</f>
        <v>16.282</v>
      </c>
      <c r="O20">
        <f t="shared" si="1"/>
        <v>0</v>
      </c>
      <c r="P20">
        <f t="shared" si="2"/>
        <v>0</v>
      </c>
    </row>
    <row r="21" spans="1:16" x14ac:dyDescent="0.25">
      <c r="A21" s="64"/>
      <c r="B21" s="64"/>
      <c r="E21" s="63">
        <v>3.4</v>
      </c>
      <c r="F21" s="63">
        <v>1.8492949088382902</v>
      </c>
      <c r="G21" s="62">
        <v>3164.9006829111681</v>
      </c>
      <c r="H21" s="62">
        <v>7.8954980414715006E-2</v>
      </c>
      <c r="I21" s="62">
        <v>4.2779239814048513E-2</v>
      </c>
      <c r="J21" s="1">
        <f t="shared" si="0"/>
        <v>4.2779239814048511</v>
      </c>
      <c r="K21" s="4"/>
      <c r="L21" s="1">
        <v>1.040823759633307</v>
      </c>
      <c r="M21" s="10">
        <f>U8*$P$5</f>
        <v>18.608000000000001</v>
      </c>
      <c r="O21">
        <f t="shared" si="1"/>
        <v>0</v>
      </c>
      <c r="P21">
        <f t="shared" si="2"/>
        <v>0</v>
      </c>
    </row>
    <row r="22" spans="1:16" x14ac:dyDescent="0.25">
      <c r="A22" s="64"/>
      <c r="B22" s="64"/>
      <c r="E22" s="63">
        <v>3.6</v>
      </c>
      <c r="F22" s="63">
        <v>1.9580769622993661</v>
      </c>
      <c r="G22" s="62">
        <v>3351.0713113177071</v>
      </c>
      <c r="H22" s="62">
        <v>7.8527470493730156E-2</v>
      </c>
      <c r="I22" s="62">
        <v>4.7700431588220085E-2</v>
      </c>
      <c r="J22" s="1">
        <f t="shared" si="0"/>
        <v>4.7700431588220082</v>
      </c>
      <c r="K22" s="4"/>
      <c r="L22" s="1">
        <v>1.2941206836888388</v>
      </c>
      <c r="M22" s="10">
        <f>V8*$P$5</f>
        <v>20.934000000000001</v>
      </c>
      <c r="O22">
        <f t="shared" si="1"/>
        <v>0</v>
      </c>
      <c r="P22">
        <f t="shared" si="2"/>
        <v>0</v>
      </c>
    </row>
    <row r="23" spans="1:16" x14ac:dyDescent="0.25">
      <c r="A23" s="64"/>
      <c r="B23" s="64"/>
      <c r="E23" s="63">
        <v>3.8</v>
      </c>
      <c r="F23" s="63">
        <v>2.0668590157604418</v>
      </c>
      <c r="G23" s="62">
        <v>3537.2419397242461</v>
      </c>
      <c r="H23" s="62">
        <v>7.8140228689738314E-2</v>
      </c>
      <c r="I23" s="62">
        <v>5.2885616309849816E-2</v>
      </c>
      <c r="J23" s="1">
        <f t="shared" si="0"/>
        <v>5.2885616309849812</v>
      </c>
      <c r="K23" s="4"/>
      <c r="L23" s="1">
        <v>1.5741279094084657</v>
      </c>
      <c r="M23" s="10">
        <f>W8*$P$5</f>
        <v>23.26</v>
      </c>
      <c r="O23">
        <f t="shared" si="1"/>
        <v>0</v>
      </c>
      <c r="P23">
        <f t="shared" si="2"/>
        <v>0</v>
      </c>
    </row>
    <row r="24" spans="1:16" x14ac:dyDescent="0.25">
      <c r="A24" s="64"/>
      <c r="B24" s="64"/>
      <c r="E24" s="63">
        <v>4</v>
      </c>
      <c r="F24" s="63">
        <v>2.175641069221518</v>
      </c>
      <c r="G24" s="62">
        <v>3723.412568130786</v>
      </c>
      <c r="H24" s="62">
        <v>7.7787678309210032E-2</v>
      </c>
      <c r="I24" s="62">
        <v>5.8334635806946984E-2</v>
      </c>
      <c r="J24" s="1">
        <f t="shared" si="0"/>
        <v>5.8334635806946986</v>
      </c>
      <c r="K24" s="4"/>
      <c r="L24" s="1">
        <v>1.8807819408249076</v>
      </c>
      <c r="M24" s="10">
        <f>X8*$P$5</f>
        <v>25.586000000000002</v>
      </c>
      <c r="O24">
        <f t="shared" si="1"/>
        <v>0</v>
      </c>
      <c r="P24">
        <f t="shared" si="2"/>
        <v>0</v>
      </c>
    </row>
    <row r="25" spans="1:16" x14ac:dyDescent="0.25">
      <c r="A25" s="64"/>
      <c r="B25" s="64"/>
      <c r="E25" s="63">
        <v>4.5</v>
      </c>
      <c r="F25" s="63">
        <v>2.4475962028742075</v>
      </c>
      <c r="G25" s="62">
        <v>4188.8391391471332</v>
      </c>
      <c r="H25" s="62">
        <v>7.7029914585829057E-2</v>
      </c>
      <c r="I25" s="62">
        <v>7.3110565398439659E-2</v>
      </c>
      <c r="J25" s="1">
        <f t="shared" si="0"/>
        <v>7.3110565398439658</v>
      </c>
      <c r="K25" s="4"/>
      <c r="L25" s="1">
        <v>2.2140312334682335</v>
      </c>
      <c r="M25" s="10">
        <f>Y8*P5</f>
        <v>27.912000000000003</v>
      </c>
      <c r="O25">
        <f t="shared" si="1"/>
        <v>0</v>
      </c>
      <c r="P25">
        <f t="shared" si="2"/>
        <v>0</v>
      </c>
    </row>
    <row r="26" spans="1:16" x14ac:dyDescent="0.25">
      <c r="A26" s="64"/>
      <c r="B26" s="64"/>
      <c r="E26" s="63">
        <v>5</v>
      </c>
      <c r="F26" s="63">
        <v>2.7195513365268975</v>
      </c>
      <c r="G26" s="62">
        <v>4654.2657101634823</v>
      </c>
      <c r="H26" s="62">
        <v>7.640929479002731E-2</v>
      </c>
      <c r="I26" s="62">
        <v>8.9532744788558147E-2</v>
      </c>
      <c r="J26" s="1">
        <f t="shared" si="0"/>
        <v>8.9532744788558141</v>
      </c>
      <c r="K26" s="4"/>
      <c r="L26" s="1">
        <v>2.5738331504402785</v>
      </c>
      <c r="M26" s="10">
        <f>Z8*P5</f>
        <v>30.238000000000003</v>
      </c>
      <c r="O26">
        <f t="shared" si="1"/>
        <v>30</v>
      </c>
      <c r="P26">
        <f t="shared" si="2"/>
        <v>2.5370176490476095</v>
      </c>
    </row>
    <row r="27" spans="1:16" x14ac:dyDescent="0.25">
      <c r="A27" s="64"/>
      <c r="B27" s="64"/>
      <c r="E27" s="63">
        <v>5.5</v>
      </c>
      <c r="F27" s="63">
        <v>2.991506470179587</v>
      </c>
      <c r="G27" s="62">
        <v>5119.6922811798304</v>
      </c>
      <c r="H27" s="62">
        <v>7.5890943514933668E-2</v>
      </c>
      <c r="I27" s="62">
        <v>0.1075996924242054</v>
      </c>
      <c r="J27" s="1">
        <f t="shared" si="0"/>
        <v>10.75996924242054</v>
      </c>
      <c r="K27" s="4"/>
      <c r="L27" s="1">
        <v>2.9601518635187096</v>
      </c>
      <c r="M27" s="10">
        <f>AA8*P5</f>
        <v>32.564</v>
      </c>
      <c r="O27">
        <f t="shared" si="1"/>
        <v>30</v>
      </c>
      <c r="P27">
        <f t="shared" si="2"/>
        <v>0</v>
      </c>
    </row>
    <row r="28" spans="1:16" x14ac:dyDescent="0.25">
      <c r="A28" s="64"/>
      <c r="B28" s="64"/>
      <c r="E28" s="63">
        <v>6</v>
      </c>
      <c r="F28" s="63">
        <v>3.2634616038322766</v>
      </c>
      <c r="G28" s="62">
        <v>5585.1188521961785</v>
      </c>
      <c r="H28" s="62">
        <v>7.5451003642123121E-2</v>
      </c>
      <c r="I28" s="62">
        <v>0.12731020590152006</v>
      </c>
      <c r="J28" s="1">
        <f t="shared" si="0"/>
        <v>12.731020590152006</v>
      </c>
      <c r="K28" s="4"/>
      <c r="L28" s="1">
        <v>3.3729568606940106</v>
      </c>
      <c r="M28" s="10">
        <f>AB8*P5</f>
        <v>34.89</v>
      </c>
      <c r="O28">
        <f t="shared" si="1"/>
        <v>30</v>
      </c>
      <c r="P28">
        <f t="shared" si="2"/>
        <v>0</v>
      </c>
    </row>
    <row r="29" spans="1:16" x14ac:dyDescent="0.25">
      <c r="A29" s="64"/>
      <c r="B29" s="64"/>
      <c r="E29" s="63">
        <v>6.5</v>
      </c>
      <c r="F29" s="63">
        <v>3.5354167374849665</v>
      </c>
      <c r="G29" s="62">
        <v>6050.5454232125267</v>
      </c>
      <c r="H29" s="62">
        <v>7.5072577677652796E-2</v>
      </c>
      <c r="I29" s="62">
        <v>0.14866329006375659</v>
      </c>
      <c r="J29" s="1">
        <f t="shared" si="0"/>
        <v>14.866329006375659</v>
      </c>
      <c r="L29" s="1">
        <v>3.8122218569507496</v>
      </c>
      <c r="M29" s="10">
        <f>AC8*P5</f>
        <v>37.216000000000001</v>
      </c>
      <c r="O29">
        <f t="shared" si="1"/>
        <v>30</v>
      </c>
      <c r="P29">
        <f t="shared" si="2"/>
        <v>0</v>
      </c>
    </row>
    <row r="30" spans="1:16" x14ac:dyDescent="0.25">
      <c r="E30" s="63">
        <v>7</v>
      </c>
      <c r="F30" s="63">
        <v>3.8073718711376561</v>
      </c>
      <c r="G30" s="62">
        <v>6515.9719942288739</v>
      </c>
      <c r="H30" s="62">
        <v>7.4743347101495328E-2</v>
      </c>
      <c r="I30" s="62">
        <v>0.17165810778096927</v>
      </c>
      <c r="J30" s="1">
        <f t="shared" si="0"/>
        <v>17.165810778096926</v>
      </c>
      <c r="L30" s="1">
        <v>4.2779239814048511</v>
      </c>
      <c r="M30" s="10">
        <f>AD8*P5</f>
        <v>39.542000000000002</v>
      </c>
      <c r="O30">
        <f t="shared" si="1"/>
        <v>30</v>
      </c>
      <c r="P30">
        <f t="shared" si="2"/>
        <v>0</v>
      </c>
    </row>
    <row r="31" spans="1:16" x14ac:dyDescent="0.25">
      <c r="E31" s="63">
        <v>7.5</v>
      </c>
      <c r="F31" s="63">
        <v>4.079327004790346</v>
      </c>
      <c r="G31" s="62">
        <v>6981.3985652452229</v>
      </c>
      <c r="H31" s="62">
        <v>7.445411026885014E-2</v>
      </c>
      <c r="I31" s="62">
        <v>0.19629394513882961</v>
      </c>
      <c r="J31" s="1">
        <f t="shared" si="0"/>
        <v>19.629394513882961</v>
      </c>
      <c r="L31" s="1">
        <v>4.7700431588220082</v>
      </c>
      <c r="M31" s="10">
        <f>AE8*P5</f>
        <v>41.868000000000002</v>
      </c>
      <c r="O31">
        <f t="shared" si="1"/>
        <v>30</v>
      </c>
      <c r="P31">
        <f t="shared" si="2"/>
        <v>0</v>
      </c>
    </row>
    <row r="32" spans="1:16" x14ac:dyDescent="0.25">
      <c r="E32" s="63">
        <v>8</v>
      </c>
      <c r="F32" s="63">
        <v>4.351282138443036</v>
      </c>
      <c r="G32" s="62">
        <v>7446.825136261572</v>
      </c>
      <c r="H32" s="62">
        <v>7.4197849187879028E-2</v>
      </c>
      <c r="I32" s="62">
        <v>0.22257018613299998</v>
      </c>
      <c r="J32" s="1">
        <f t="shared" si="0"/>
        <v>22.257018613299998</v>
      </c>
      <c r="L32" s="1">
        <v>5.2885616309849812</v>
      </c>
      <c r="M32" s="10">
        <f>AF8*P5</f>
        <v>44.194000000000003</v>
      </c>
      <c r="O32">
        <f t="shared" si="1"/>
        <v>30</v>
      </c>
      <c r="P32">
        <f t="shared" si="2"/>
        <v>0</v>
      </c>
    </row>
    <row r="33" spans="5:16" x14ac:dyDescent="0.25">
      <c r="E33" s="63">
        <v>8.5</v>
      </c>
      <c r="F33" s="63">
        <v>4.6232372720957251</v>
      </c>
      <c r="G33" s="62">
        <v>7912.2517072779192</v>
      </c>
      <c r="H33" s="62">
        <v>7.396911402841129E-2</v>
      </c>
      <c r="I33" s="62">
        <v>0.25048629383742149</v>
      </c>
      <c r="J33" s="1">
        <f t="shared" si="0"/>
        <v>25.048629383742149</v>
      </c>
      <c r="L33" s="1">
        <v>5.8334635806946986</v>
      </c>
      <c r="M33" s="10">
        <f>AG8*$P$5</f>
        <v>46.52</v>
      </c>
      <c r="O33">
        <f t="shared" si="1"/>
        <v>30</v>
      </c>
      <c r="P33">
        <f t="shared" si="2"/>
        <v>0</v>
      </c>
    </row>
    <row r="34" spans="5:16" x14ac:dyDescent="0.25">
      <c r="E34" s="63">
        <v>9</v>
      </c>
      <c r="F34" s="63">
        <v>4.8951924057484151</v>
      </c>
      <c r="G34" s="62">
        <v>8377.6782782942664</v>
      </c>
      <c r="H34" s="62">
        <v>7.3763605563667498E-2</v>
      </c>
      <c r="I34" s="62">
        <v>0.28004179610394292</v>
      </c>
      <c r="J34" s="1">
        <f t="shared" si="0"/>
        <v>28.004179610394292</v>
      </c>
      <c r="L34" s="1">
        <v>7.3110565398439658</v>
      </c>
      <c r="M34" s="10">
        <f>AH8*$P$5</f>
        <v>52.335000000000001</v>
      </c>
      <c r="O34">
        <f t="shared" si="1"/>
        <v>30</v>
      </c>
      <c r="P34">
        <f t="shared" si="2"/>
        <v>0</v>
      </c>
    </row>
    <row r="35" spans="5:16" x14ac:dyDescent="0.25">
      <c r="E35" s="1">
        <v>9.5</v>
      </c>
      <c r="F35" s="1">
        <v>5.167147539401105</v>
      </c>
      <c r="G35" s="1">
        <v>8843.1048493106155</v>
      </c>
      <c r="H35" s="1">
        <v>7.3577884842601415E-2</v>
      </c>
      <c r="I35" s="1">
        <v>0.31123627450964508</v>
      </c>
      <c r="J35" s="1">
        <f t="shared" si="0"/>
        <v>31.123627450964509</v>
      </c>
      <c r="L35" s="1">
        <v>8.9532744788558141</v>
      </c>
      <c r="M35" s="10">
        <f>AI8*$P$5</f>
        <v>58.150000000000006</v>
      </c>
      <c r="O35">
        <f t="shared" si="1"/>
        <v>30</v>
      </c>
      <c r="P35">
        <f t="shared" si="2"/>
        <v>0</v>
      </c>
    </row>
    <row r="36" spans="5:16" x14ac:dyDescent="0.25">
      <c r="E36" s="1">
        <v>10</v>
      </c>
      <c r="F36" s="1">
        <v>5.439102673053795</v>
      </c>
      <c r="G36" s="1">
        <v>9308.5314203269645</v>
      </c>
      <c r="H36" s="1">
        <v>7.3409166915701152E-2</v>
      </c>
      <c r="I36" s="1">
        <v>0.34406935568063696</v>
      </c>
      <c r="J36" s="1">
        <f t="shared" si="0"/>
        <v>34.406935568063695</v>
      </c>
      <c r="L36" s="1">
        <v>10.75996924242054</v>
      </c>
      <c r="M36" s="10">
        <f>AJ8*$P$5</f>
        <v>63.965000000000003</v>
      </c>
      <c r="O36">
        <f t="shared" si="1"/>
        <v>30</v>
      </c>
      <c r="P36">
        <f t="shared" si="2"/>
        <v>0</v>
      </c>
    </row>
    <row r="37" spans="5:16" x14ac:dyDescent="0.25">
      <c r="L37" s="1">
        <v>12.731020590152006</v>
      </c>
      <c r="M37" s="10">
        <f>AK8*$P$5</f>
        <v>69.78</v>
      </c>
      <c r="O37">
        <f t="shared" si="1"/>
        <v>30</v>
      </c>
      <c r="P37">
        <f t="shared" si="2"/>
        <v>0</v>
      </c>
    </row>
    <row r="38" spans="5:16" x14ac:dyDescent="0.25">
      <c r="L38" s="1">
        <v>14.866329006375659</v>
      </c>
      <c r="M38" s="10">
        <f>AL8*$P$5</f>
        <v>75.594999999999999</v>
      </c>
      <c r="O38">
        <f t="shared" si="1"/>
        <v>30</v>
      </c>
      <c r="P38">
        <f t="shared" si="2"/>
        <v>0</v>
      </c>
    </row>
    <row r="39" spans="5:16" x14ac:dyDescent="0.25">
      <c r="L39" s="1">
        <v>17.165810778096926</v>
      </c>
      <c r="M39" s="10">
        <f>AM8*$P$5</f>
        <v>81.410000000000011</v>
      </c>
      <c r="O39">
        <f t="shared" si="1"/>
        <v>30</v>
      </c>
      <c r="P39">
        <f t="shared" si="2"/>
        <v>0</v>
      </c>
    </row>
    <row r="40" spans="5:16" x14ac:dyDescent="0.25">
      <c r="L40" s="1">
        <v>19.629394513882961</v>
      </c>
      <c r="M40" s="10">
        <f>AN8*$P$5</f>
        <v>87.225000000000009</v>
      </c>
      <c r="O40">
        <f t="shared" si="1"/>
        <v>30</v>
      </c>
      <c r="P40">
        <f t="shared" si="2"/>
        <v>0</v>
      </c>
    </row>
    <row r="41" spans="5:16" x14ac:dyDescent="0.25">
      <c r="L41" s="1">
        <v>22.257018613299998</v>
      </c>
      <c r="M41" s="10">
        <f>AO8*$P$5</f>
        <v>93.04</v>
      </c>
      <c r="O41">
        <f t="shared" si="1"/>
        <v>30</v>
      </c>
      <c r="P41">
        <f t="shared" si="2"/>
        <v>0</v>
      </c>
    </row>
    <row r="42" spans="5:16" x14ac:dyDescent="0.25">
      <c r="L42" s="1">
        <v>25.048629383742149</v>
      </c>
      <c r="M42" s="10">
        <f>AP8*$P$5</f>
        <v>98.855000000000004</v>
      </c>
      <c r="O42">
        <f t="shared" si="1"/>
        <v>30</v>
      </c>
      <c r="P42">
        <f t="shared" si="2"/>
        <v>0</v>
      </c>
    </row>
    <row r="43" spans="5:16" x14ac:dyDescent="0.25">
      <c r="L43" s="1">
        <v>28.004179610394292</v>
      </c>
      <c r="M43" s="10">
        <f>AQ8*$P$5</f>
        <v>104.67</v>
      </c>
      <c r="O43">
        <f t="shared" si="1"/>
        <v>30</v>
      </c>
      <c r="P43">
        <f t="shared" si="2"/>
        <v>0</v>
      </c>
    </row>
    <row r="44" spans="5:16" x14ac:dyDescent="0.25">
      <c r="L44" s="1">
        <v>31.123627450964509</v>
      </c>
      <c r="M44" s="10">
        <f>AR8*$P$5</f>
        <v>110.48500000000001</v>
      </c>
      <c r="O44">
        <f t="shared" si="1"/>
        <v>30</v>
      </c>
      <c r="P44">
        <f t="shared" si="2"/>
        <v>0</v>
      </c>
    </row>
    <row r="45" spans="5:16" x14ac:dyDescent="0.25">
      <c r="L45" s="1">
        <v>34.406935568063695</v>
      </c>
      <c r="M45" s="10">
        <f>AS8*$P$5</f>
        <v>116.30000000000001</v>
      </c>
      <c r="O45">
        <f t="shared" si="1"/>
        <v>30</v>
      </c>
      <c r="P45">
        <f t="shared" si="2"/>
        <v>0</v>
      </c>
    </row>
  </sheetData>
  <sheetProtection algorithmName="SHA-512" hashValue="BSgCupeyHTPtg5jneDhLO0F8ZsxNIiTvRawvUGRGgjVsbfOT5QYKmdkpJlig0UzJTSwhEiCIOf2KEybP6optmQ==" saltValue="v1k/mde1is9T6tI6LrDJf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3" tint="0.79998168889431442"/>
  </sheetPr>
  <dimension ref="A1:AS45"/>
  <sheetViews>
    <sheetView workbookViewId="0">
      <selection activeCell="I4" sqref="I4"/>
    </sheetView>
  </sheetViews>
  <sheetFormatPr baseColWidth="10" defaultColWidth="11.42578125" defaultRowHeight="15" x14ac:dyDescent="0.25"/>
  <cols>
    <col min="1" max="1" width="13.28515625" customWidth="1"/>
  </cols>
  <sheetData>
    <row r="1" spans="1:45" x14ac:dyDescent="0.25">
      <c r="A1" s="64"/>
      <c r="B1" s="64"/>
    </row>
    <row r="2" spans="1:45" x14ac:dyDescent="0.25">
      <c r="A2" s="64"/>
      <c r="B2" s="64"/>
      <c r="O2" s="1" t="s">
        <v>7</v>
      </c>
      <c r="P2" s="2">
        <f>IF(AND(CALCUL!$C$6='X '!B5,CALCUL!C5='X '!A2),32,0)</f>
        <v>0</v>
      </c>
    </row>
    <row r="3" spans="1:45" x14ac:dyDescent="0.25">
      <c r="A3" s="64"/>
      <c r="B3" s="64"/>
      <c r="E3" s="2" t="s">
        <v>78</v>
      </c>
      <c r="F3" s="2" t="s">
        <v>79</v>
      </c>
      <c r="G3" s="2" t="s">
        <v>77</v>
      </c>
      <c r="H3" s="65" t="s">
        <v>81</v>
      </c>
      <c r="I3" s="65" t="s">
        <v>83</v>
      </c>
      <c r="J3" s="65" t="s">
        <v>85</v>
      </c>
      <c r="O3" s="1" t="s">
        <v>4</v>
      </c>
      <c r="P3" s="2">
        <f>IF(P2&gt;0,CALCUL!$C$7,0)</f>
        <v>0</v>
      </c>
    </row>
    <row r="4" spans="1:45" x14ac:dyDescent="0.25">
      <c r="A4" s="1" t="s">
        <v>86</v>
      </c>
      <c r="B4" s="1" t="s">
        <v>8</v>
      </c>
      <c r="E4" s="2">
        <v>0.1</v>
      </c>
      <c r="F4" s="2">
        <v>3.2087172604453013E-2</v>
      </c>
      <c r="G4" s="1">
        <v>71.496250366969136</v>
      </c>
      <c r="H4" s="1">
        <v>0.23149155025793544</v>
      </c>
      <c r="I4" s="1">
        <v>2.9002893353801644E-5</v>
      </c>
      <c r="J4" s="1">
        <v>2.9002893353801645E-3</v>
      </c>
      <c r="O4" s="1" t="s">
        <v>1</v>
      </c>
      <c r="P4" s="2">
        <f>SUM(P13:P45)</f>
        <v>0</v>
      </c>
    </row>
    <row r="5" spans="1:45" x14ac:dyDescent="0.25">
      <c r="A5" s="1" t="s">
        <v>75</v>
      </c>
      <c r="B5" s="1">
        <v>33.200000000000003</v>
      </c>
      <c r="C5" t="s">
        <v>80</v>
      </c>
      <c r="E5" s="2">
        <v>0.2</v>
      </c>
      <c r="F5" s="2">
        <v>6.4174345208906025E-2</v>
      </c>
      <c r="G5" s="1">
        <v>142.99250073393827</v>
      </c>
      <c r="H5" s="1">
        <v>0.16609606299890728</v>
      </c>
      <c r="I5" s="1">
        <v>8.3238742775294767E-5</v>
      </c>
      <c r="J5" s="1">
        <v>8.323874277529477E-3</v>
      </c>
      <c r="O5" s="8" t="s">
        <v>8</v>
      </c>
      <c r="P5" s="9">
        <v>11.63</v>
      </c>
    </row>
    <row r="6" spans="1:45" x14ac:dyDescent="0.25">
      <c r="A6" s="1" t="s">
        <v>82</v>
      </c>
      <c r="B6" s="1">
        <v>1.4</v>
      </c>
      <c r="E6" s="2">
        <v>0.4</v>
      </c>
      <c r="F6" s="2">
        <v>0.12834869041781205</v>
      </c>
      <c r="G6" s="1">
        <v>285.98500146787654</v>
      </c>
      <c r="H6" s="1">
        <v>0.12681393459153859</v>
      </c>
      <c r="I6" s="1">
        <v>2.5421029953870926E-4</v>
      </c>
      <c r="J6" s="1">
        <v>2.5421029953870924E-2</v>
      </c>
      <c r="K6" s="3"/>
    </row>
    <row r="7" spans="1:45" x14ac:dyDescent="0.25">
      <c r="A7" s="1" t="s">
        <v>76</v>
      </c>
      <c r="B7" s="1">
        <v>1.49E-5</v>
      </c>
      <c r="E7" s="2">
        <v>0.6</v>
      </c>
      <c r="F7" s="2">
        <v>0.19252303562671808</v>
      </c>
      <c r="G7" s="1">
        <v>428.97750220181479</v>
      </c>
      <c r="H7" s="1">
        <v>0.11130965314093594</v>
      </c>
      <c r="I7" s="1">
        <v>5.0204368947865676E-4</v>
      </c>
      <c r="J7" s="1">
        <v>5.0204368947865674E-2</v>
      </c>
      <c r="K7" s="1" t="s">
        <v>64</v>
      </c>
      <c r="L7" s="60">
        <v>0</v>
      </c>
      <c r="M7" s="1">
        <v>2.9002893353801645E-3</v>
      </c>
      <c r="N7" s="1">
        <v>8.323874277529477E-3</v>
      </c>
      <c r="O7" s="1">
        <v>2.5421029953870924E-2</v>
      </c>
      <c r="P7" s="1">
        <v>5.0204368947865674E-2</v>
      </c>
      <c r="Q7" s="1">
        <v>8.2330266591804646E-2</v>
      </c>
      <c r="R7" s="1">
        <v>0.12162217810553778</v>
      </c>
      <c r="S7" s="1">
        <v>0.16797252646846231</v>
      </c>
      <c r="T7" s="1">
        <v>0.22130911401088385</v>
      </c>
      <c r="U7" s="1">
        <v>0.28158030233160519</v>
      </c>
      <c r="V7" s="1">
        <v>0.34874743409635939</v>
      </c>
      <c r="W7" s="1">
        <v>0.42278055434072476</v>
      </c>
      <c r="X7" s="1">
        <v>0.50365581425322026</v>
      </c>
      <c r="Y7" s="1">
        <v>0.5913538065845424</v>
      </c>
      <c r="Z7" s="1">
        <v>0.68585845067659612</v>
      </c>
      <c r="AA7" s="1">
        <v>0.78715621853993056</v>
      </c>
      <c r="AB7" s="1">
        <v>0.89523558148335669</v>
      </c>
      <c r="AC7" s="1">
        <v>1.0100866043784267</v>
      </c>
      <c r="AD7" s="1">
        <v>1.1317006416860509</v>
      </c>
      <c r="AE7" s="1">
        <v>1.2600701054165493</v>
      </c>
      <c r="AF7" s="1">
        <v>1.3951882850660224</v>
      </c>
      <c r="AG7" s="1">
        <v>1.5370492058402665</v>
      </c>
      <c r="AH7" s="1">
        <v>1.9211671656460982</v>
      </c>
      <c r="AI7" s="1">
        <v>2.3473247250345457</v>
      </c>
      <c r="AJ7" s="1">
        <v>2.8154660864235215</v>
      </c>
      <c r="AK7" s="1">
        <v>3.3255460431243438</v>
      </c>
      <c r="AL7" s="1">
        <v>3.8775272456355903</v>
      </c>
      <c r="AM7" s="1">
        <v>4.4713783294847893</v>
      </c>
      <c r="AN7" s="1">
        <v>5.1070725912361628</v>
      </c>
      <c r="AO7" s="1">
        <v>5.7845870264370092</v>
      </c>
      <c r="AP7" s="1">
        <v>6.5039016141647004</v>
      </c>
      <c r="AQ7" s="1">
        <v>7.2649987741830779</v>
      </c>
      <c r="AR7" s="1">
        <v>8.0678629477809416</v>
      </c>
      <c r="AS7" s="1">
        <v>8.9124802690728337</v>
      </c>
    </row>
    <row r="8" spans="1:45" x14ac:dyDescent="0.25">
      <c r="A8" s="1" t="s">
        <v>87</v>
      </c>
      <c r="B8" s="1">
        <v>0.80800000000000005</v>
      </c>
      <c r="E8" s="2">
        <v>0.8</v>
      </c>
      <c r="F8" s="2">
        <v>0.2566973808356241</v>
      </c>
      <c r="G8" s="1">
        <v>571.97000293575309</v>
      </c>
      <c r="H8" s="1">
        <v>0.10267704594800676</v>
      </c>
      <c r="I8" s="1">
        <v>8.2330266591804644E-4</v>
      </c>
      <c r="J8" s="1">
        <v>8.2330266591804646E-2</v>
      </c>
      <c r="K8" s="11" t="s">
        <v>57</v>
      </c>
      <c r="L8" s="2">
        <v>0</v>
      </c>
      <c r="M8" s="2">
        <v>0.1</v>
      </c>
      <c r="N8" s="2">
        <v>0.2</v>
      </c>
      <c r="O8" s="2">
        <v>0.4</v>
      </c>
      <c r="P8" s="2">
        <v>0.6</v>
      </c>
      <c r="Q8" s="2">
        <v>0.8</v>
      </c>
      <c r="R8" s="2">
        <v>1</v>
      </c>
      <c r="S8" s="2">
        <v>1.2</v>
      </c>
      <c r="T8" s="2">
        <v>1.4</v>
      </c>
      <c r="U8" s="2">
        <v>1.6</v>
      </c>
      <c r="V8" s="2">
        <v>1.8</v>
      </c>
      <c r="W8" s="2">
        <v>2</v>
      </c>
      <c r="X8" s="2">
        <v>2.2000000000000002</v>
      </c>
      <c r="Y8" s="2">
        <v>2.4</v>
      </c>
      <c r="Z8" s="63">
        <v>2.6</v>
      </c>
      <c r="AA8" s="63">
        <v>2.8</v>
      </c>
      <c r="AB8" s="63">
        <v>3</v>
      </c>
      <c r="AC8" s="63">
        <v>3.2</v>
      </c>
      <c r="AD8" s="63">
        <v>3.4</v>
      </c>
      <c r="AE8" s="63">
        <v>3.6</v>
      </c>
      <c r="AF8" s="63">
        <v>3.8</v>
      </c>
      <c r="AG8" s="63">
        <v>4</v>
      </c>
      <c r="AH8" s="63">
        <v>4.5</v>
      </c>
      <c r="AI8" s="63">
        <v>5</v>
      </c>
      <c r="AJ8" s="63">
        <v>5.5</v>
      </c>
      <c r="AK8" s="63">
        <v>6</v>
      </c>
      <c r="AL8" s="63">
        <v>6.5</v>
      </c>
      <c r="AM8" s="63">
        <v>7</v>
      </c>
      <c r="AN8" s="63">
        <v>7.5</v>
      </c>
      <c r="AO8" s="63">
        <v>8</v>
      </c>
      <c r="AP8" s="63">
        <v>8.5</v>
      </c>
      <c r="AQ8" s="63">
        <v>9</v>
      </c>
      <c r="AR8" s="1">
        <v>9.5</v>
      </c>
      <c r="AS8" s="1">
        <v>10</v>
      </c>
    </row>
    <row r="9" spans="1:45" x14ac:dyDescent="0.25">
      <c r="A9" s="64"/>
      <c r="B9" s="64"/>
      <c r="E9" s="2">
        <v>1</v>
      </c>
      <c r="F9" s="2">
        <v>0.32087172604453013</v>
      </c>
      <c r="G9" s="1">
        <v>714.96250366969139</v>
      </c>
      <c r="H9" s="1">
        <v>9.707482012896218E-2</v>
      </c>
      <c r="I9" s="1">
        <v>1.2162217810553779E-3</v>
      </c>
      <c r="J9" s="1">
        <v>0.12162217810553778</v>
      </c>
      <c r="K9" s="3"/>
    </row>
    <row r="10" spans="1:45" x14ac:dyDescent="0.25">
      <c r="A10" s="64"/>
      <c r="B10" s="64"/>
      <c r="E10" s="2">
        <v>1.2</v>
      </c>
      <c r="F10" s="2">
        <v>0.38504607125343615</v>
      </c>
      <c r="G10" s="1">
        <v>857.95500440362957</v>
      </c>
      <c r="H10" s="1">
        <v>9.3104265874882963E-2</v>
      </c>
      <c r="I10" s="1">
        <v>1.6797252646846231E-3</v>
      </c>
      <c r="J10" s="1">
        <v>0.16797252646846231</v>
      </c>
      <c r="K10" s="3"/>
    </row>
    <row r="11" spans="1:45" x14ac:dyDescent="0.25">
      <c r="A11" s="64"/>
      <c r="B11" s="64"/>
      <c r="E11" s="2">
        <v>1.4</v>
      </c>
      <c r="F11" s="2">
        <v>0.44922041646234218</v>
      </c>
      <c r="G11" s="1">
        <v>1000.9475051375679</v>
      </c>
      <c r="H11" s="1">
        <v>9.012329173230503E-2</v>
      </c>
      <c r="I11" s="1">
        <v>2.2130911401088385E-3</v>
      </c>
      <c r="J11" s="1">
        <v>0.22130911401088385</v>
      </c>
      <c r="K11" s="4"/>
      <c r="L11" s="2" t="s">
        <v>1</v>
      </c>
      <c r="M11" s="2" t="s">
        <v>2</v>
      </c>
      <c r="P11" t="s">
        <v>1</v>
      </c>
    </row>
    <row r="12" spans="1:45" x14ac:dyDescent="0.25">
      <c r="A12" s="64"/>
      <c r="B12" s="64"/>
      <c r="E12" s="2">
        <v>1.6</v>
      </c>
      <c r="F12" s="2">
        <v>0.5133947616712482</v>
      </c>
      <c r="G12" s="1">
        <v>1143.9400058715062</v>
      </c>
      <c r="H12" s="1">
        <v>8.7792238618336446E-2</v>
      </c>
      <c r="I12" s="1">
        <v>2.8158030233160517E-3</v>
      </c>
      <c r="J12" s="1">
        <v>0.28158030233160519</v>
      </c>
      <c r="K12" s="4"/>
      <c r="L12" s="60">
        <v>0</v>
      </c>
      <c r="M12" s="10">
        <f>L8*$F$4</f>
        <v>0</v>
      </c>
      <c r="O12">
        <f>IF(P3&lt;M12,"Diminuer le DN",0)</f>
        <v>0</v>
      </c>
    </row>
    <row r="13" spans="1:45" x14ac:dyDescent="0.25">
      <c r="A13" s="64"/>
      <c r="B13" s="64"/>
      <c r="E13" s="2">
        <v>1.8</v>
      </c>
      <c r="F13" s="2">
        <v>0.57756910688015428</v>
      </c>
      <c r="G13" s="1">
        <v>1286.9325066054444</v>
      </c>
      <c r="H13" s="1">
        <v>8.5913186744029299E-2</v>
      </c>
      <c r="I13" s="1">
        <v>3.4874743409635937E-3</v>
      </c>
      <c r="J13" s="1">
        <v>0.34874743409635939</v>
      </c>
      <c r="K13" s="4"/>
      <c r="L13" s="1">
        <v>2.9002893353801645E-3</v>
      </c>
      <c r="M13" s="10">
        <f>E4*$P$5</f>
        <v>1.163</v>
      </c>
      <c r="O13">
        <f>IF(M13&gt;$P$3,$P$3,0)</f>
        <v>0</v>
      </c>
      <c r="P13">
        <f>IF(O13&gt;O12,((($P$3-M12)/(M13-M12))*(L13-L12))+L12,0)</f>
        <v>0</v>
      </c>
    </row>
    <row r="14" spans="1:45" x14ac:dyDescent="0.25">
      <c r="A14" s="64"/>
      <c r="B14" s="64"/>
      <c r="E14" s="2">
        <v>2</v>
      </c>
      <c r="F14" s="2">
        <v>0.64174345208906025</v>
      </c>
      <c r="G14" s="1">
        <v>1429.9250073393828</v>
      </c>
      <c r="H14" s="1">
        <v>8.4362381322909505E-2</v>
      </c>
      <c r="I14" s="1">
        <v>4.2278055434072474E-3</v>
      </c>
      <c r="J14" s="1">
        <v>0.42278055434072476</v>
      </c>
      <c r="K14" s="4"/>
      <c r="L14" s="1">
        <v>8.323874277529477E-3</v>
      </c>
      <c r="M14" s="10">
        <f t="shared" ref="M14:M45" si="0">E5*$P$5</f>
        <v>2.3260000000000001</v>
      </c>
      <c r="O14">
        <f t="shared" ref="O14:O45" si="1">IF(M14&gt;$P$3,$P$3,0)</f>
        <v>0</v>
      </c>
      <c r="P14">
        <f t="shared" ref="P14:P45" si="2">IF(O14&gt;O13,((($P$3-M13)/(M14-M13))*(L14-L13))+L13,0)</f>
        <v>0</v>
      </c>
    </row>
    <row r="15" spans="1:45" x14ac:dyDescent="0.25">
      <c r="A15" s="64"/>
      <c r="B15" s="64"/>
      <c r="E15" s="2">
        <v>2.2000000000000002</v>
      </c>
      <c r="F15" s="2">
        <v>0.70591779729796633</v>
      </c>
      <c r="G15" s="1">
        <v>1572.9175080733212</v>
      </c>
      <c r="H15" s="1">
        <v>8.3058160382107657E-2</v>
      </c>
      <c r="I15" s="1">
        <v>5.0365581425322031E-3</v>
      </c>
      <c r="J15" s="1">
        <v>0.50365581425322026</v>
      </c>
      <c r="K15" s="4"/>
      <c r="L15" s="1">
        <v>2.5421029953870924E-2</v>
      </c>
      <c r="M15" s="10">
        <f t="shared" si="0"/>
        <v>4.6520000000000001</v>
      </c>
      <c r="O15">
        <f t="shared" si="1"/>
        <v>0</v>
      </c>
      <c r="P15">
        <f t="shared" si="2"/>
        <v>0</v>
      </c>
    </row>
    <row r="16" spans="1:45" x14ac:dyDescent="0.25">
      <c r="A16" s="64"/>
      <c r="B16" s="64"/>
      <c r="E16" s="2">
        <v>2.4</v>
      </c>
      <c r="F16" s="2">
        <v>0.7700921425068723</v>
      </c>
      <c r="G16" s="1">
        <v>1715.9100088072591</v>
      </c>
      <c r="H16" s="1">
        <v>8.1944296475037953E-2</v>
      </c>
      <c r="I16" s="1">
        <v>5.913538065845424E-3</v>
      </c>
      <c r="J16" s="1">
        <v>0.5913538065845424</v>
      </c>
      <c r="K16" s="4"/>
      <c r="L16" s="1">
        <v>5.0204368947865674E-2</v>
      </c>
      <c r="M16" s="10">
        <f t="shared" si="0"/>
        <v>6.9780000000000006</v>
      </c>
      <c r="O16">
        <f t="shared" si="1"/>
        <v>0</v>
      </c>
      <c r="P16">
        <f t="shared" si="2"/>
        <v>0</v>
      </c>
    </row>
    <row r="17" spans="1:16" x14ac:dyDescent="0.25">
      <c r="A17" s="64"/>
      <c r="B17" s="64"/>
      <c r="E17" s="63">
        <v>2.6</v>
      </c>
      <c r="F17" s="63">
        <v>0.83426648771577838</v>
      </c>
      <c r="G17" s="62">
        <v>1858.9025095411976</v>
      </c>
      <c r="H17" s="62">
        <v>8.0980716653845236E-2</v>
      </c>
      <c r="I17" s="62">
        <v>6.8585845067659608E-3</v>
      </c>
      <c r="J17" s="1">
        <v>0.68585845067659612</v>
      </c>
      <c r="K17" s="4"/>
      <c r="L17" s="1">
        <v>8.2330266591804646E-2</v>
      </c>
      <c r="M17" s="10">
        <f t="shared" si="0"/>
        <v>9.3040000000000003</v>
      </c>
      <c r="O17">
        <f t="shared" si="1"/>
        <v>0</v>
      </c>
      <c r="P17">
        <f t="shared" si="2"/>
        <v>0</v>
      </c>
    </row>
    <row r="18" spans="1:16" x14ac:dyDescent="0.25">
      <c r="A18" s="64"/>
      <c r="B18" s="64"/>
      <c r="E18" s="63">
        <v>2.8</v>
      </c>
      <c r="F18" s="63">
        <v>0.89844083292468435</v>
      </c>
      <c r="G18" s="62">
        <v>2001.8950102751357</v>
      </c>
      <c r="H18" s="62">
        <v>8.0138034350093881E-2</v>
      </c>
      <c r="I18" s="62">
        <v>7.8715621853993056E-3</v>
      </c>
      <c r="J18" s="1">
        <v>0.78715621853993056</v>
      </c>
      <c r="K18" s="4"/>
      <c r="L18" s="1">
        <v>0.12162217810553778</v>
      </c>
      <c r="M18" s="10">
        <f t="shared" si="0"/>
        <v>11.63</v>
      </c>
      <c r="O18">
        <f t="shared" si="1"/>
        <v>0</v>
      </c>
      <c r="P18">
        <f t="shared" si="2"/>
        <v>0</v>
      </c>
    </row>
    <row r="19" spans="1:16" x14ac:dyDescent="0.25">
      <c r="A19" s="64"/>
      <c r="B19" s="64"/>
      <c r="E19" s="63">
        <v>3</v>
      </c>
      <c r="F19" s="63">
        <v>0.96261517813359043</v>
      </c>
      <c r="G19" s="62">
        <v>2144.8875110090739</v>
      </c>
      <c r="H19" s="62">
        <v>7.9394175560948133E-2</v>
      </c>
      <c r="I19" s="62">
        <v>8.9523558148335673E-3</v>
      </c>
      <c r="J19" s="1">
        <v>0.89523558148335669</v>
      </c>
      <c r="K19" s="4"/>
      <c r="L19" s="1">
        <v>0.16797252646846231</v>
      </c>
      <c r="M19" s="10">
        <f t="shared" si="0"/>
        <v>13.956000000000001</v>
      </c>
      <c r="O19">
        <f t="shared" si="1"/>
        <v>0</v>
      </c>
      <c r="P19">
        <f t="shared" si="2"/>
        <v>0</v>
      </c>
    </row>
    <row r="20" spans="1:16" x14ac:dyDescent="0.25">
      <c r="A20" s="64"/>
      <c r="B20" s="64"/>
      <c r="E20" s="63">
        <v>3.2</v>
      </c>
      <c r="F20" s="63">
        <v>1.0267895233424964</v>
      </c>
      <c r="G20" s="62">
        <v>2287.8800117430123</v>
      </c>
      <c r="H20" s="62">
        <v>7.873221551941513E-2</v>
      </c>
      <c r="I20" s="62">
        <v>1.0100866043784266E-2</v>
      </c>
      <c r="J20" s="1">
        <v>1.0100866043784267</v>
      </c>
      <c r="K20" s="4"/>
      <c r="L20" s="1">
        <v>0.22130911401088385</v>
      </c>
      <c r="M20" s="10">
        <f t="shared" si="0"/>
        <v>16.282</v>
      </c>
      <c r="O20">
        <f t="shared" si="1"/>
        <v>0</v>
      </c>
      <c r="P20">
        <f t="shared" si="2"/>
        <v>0</v>
      </c>
    </row>
    <row r="21" spans="1:16" x14ac:dyDescent="0.25">
      <c r="A21" s="64"/>
      <c r="B21" s="64"/>
      <c r="E21" s="63">
        <v>3.4</v>
      </c>
      <c r="F21" s="63">
        <v>1.0909638685514025</v>
      </c>
      <c r="G21" s="62">
        <v>2430.8725124769503</v>
      </c>
      <c r="H21" s="62">
        <v>7.8138945443839286E-2</v>
      </c>
      <c r="I21" s="62">
        <v>1.1317006416860509E-2</v>
      </c>
      <c r="J21" s="1">
        <v>1.1317006416860509</v>
      </c>
      <c r="K21" s="4"/>
      <c r="L21" s="1">
        <v>0.28158030233160519</v>
      </c>
      <c r="M21" s="10">
        <f t="shared" si="0"/>
        <v>18.608000000000001</v>
      </c>
      <c r="O21">
        <f t="shared" si="1"/>
        <v>0</v>
      </c>
      <c r="P21">
        <f t="shared" si="2"/>
        <v>0</v>
      </c>
    </row>
    <row r="22" spans="1:16" x14ac:dyDescent="0.25">
      <c r="A22" s="64"/>
      <c r="B22" s="64"/>
      <c r="E22" s="63">
        <v>3.6</v>
      </c>
      <c r="F22" s="63">
        <v>1.1551382137603086</v>
      </c>
      <c r="G22" s="62">
        <v>2573.8650132108887</v>
      </c>
      <c r="H22" s="62">
        <v>7.7603895895123079E-2</v>
      </c>
      <c r="I22" s="62">
        <v>1.2600701054165492E-2</v>
      </c>
      <c r="J22" s="1">
        <v>1.2600701054165493</v>
      </c>
      <c r="K22" s="4"/>
      <c r="L22" s="1">
        <v>0.34874743409635939</v>
      </c>
      <c r="M22" s="10">
        <f t="shared" si="0"/>
        <v>20.934000000000001</v>
      </c>
      <c r="O22">
        <f t="shared" si="1"/>
        <v>0</v>
      </c>
      <c r="P22">
        <f t="shared" si="2"/>
        <v>0</v>
      </c>
    </row>
    <row r="23" spans="1:16" x14ac:dyDescent="0.25">
      <c r="A23" s="64"/>
      <c r="B23" s="64"/>
      <c r="E23" s="63">
        <v>3.8</v>
      </c>
      <c r="F23" s="63">
        <v>1.2193125589692144</v>
      </c>
      <c r="G23" s="62">
        <v>2716.8575139448267</v>
      </c>
      <c r="H23" s="62">
        <v>7.7118654794007757E-2</v>
      </c>
      <c r="I23" s="62">
        <v>1.3951882850660223E-2</v>
      </c>
      <c r="J23" s="1">
        <v>1.3951882850660224</v>
      </c>
      <c r="K23" s="4"/>
      <c r="L23" s="1">
        <v>0.42278055434072476</v>
      </c>
      <c r="M23" s="10">
        <f t="shared" si="0"/>
        <v>23.26</v>
      </c>
      <c r="O23">
        <f t="shared" si="1"/>
        <v>0</v>
      </c>
      <c r="P23">
        <f t="shared" si="2"/>
        <v>0</v>
      </c>
    </row>
    <row r="24" spans="1:16" x14ac:dyDescent="0.25">
      <c r="A24" s="64"/>
      <c r="B24" s="64"/>
      <c r="E24" s="63">
        <v>4</v>
      </c>
      <c r="F24" s="63">
        <v>1.2834869041781205</v>
      </c>
      <c r="G24" s="62">
        <v>2859.8500146787655</v>
      </c>
      <c r="H24" s="62">
        <v>7.6676380857543899E-2</v>
      </c>
      <c r="I24" s="62">
        <v>1.5370492058402666E-2</v>
      </c>
      <c r="J24" s="1">
        <v>1.5370492058402665</v>
      </c>
      <c r="K24" s="4"/>
      <c r="L24" s="1">
        <v>0.50365581425322026</v>
      </c>
      <c r="M24" s="10">
        <f t="shared" si="0"/>
        <v>25.586000000000002</v>
      </c>
      <c r="O24">
        <f t="shared" si="1"/>
        <v>0</v>
      </c>
      <c r="P24">
        <f t="shared" si="2"/>
        <v>0</v>
      </c>
    </row>
    <row r="25" spans="1:16" x14ac:dyDescent="0.25">
      <c r="A25" s="64"/>
      <c r="B25" s="64"/>
      <c r="E25" s="63">
        <v>4.5</v>
      </c>
      <c r="F25" s="63">
        <v>1.4439227672003856</v>
      </c>
      <c r="G25" s="62">
        <v>3217.3312665136109</v>
      </c>
      <c r="H25" s="62">
        <v>7.5724069550250489E-2</v>
      </c>
      <c r="I25" s="62">
        <v>1.9211671656460982E-2</v>
      </c>
      <c r="J25" s="1">
        <v>1.9211671656460982</v>
      </c>
      <c r="K25" s="4"/>
      <c r="L25" s="1">
        <v>0.5913538065845424</v>
      </c>
      <c r="M25" s="10">
        <f t="shared" si="0"/>
        <v>27.912000000000003</v>
      </c>
      <c r="O25">
        <f t="shared" si="1"/>
        <v>0</v>
      </c>
      <c r="P25">
        <f t="shared" si="2"/>
        <v>0</v>
      </c>
    </row>
    <row r="26" spans="1:16" x14ac:dyDescent="0.25">
      <c r="A26" s="64"/>
      <c r="B26" s="64"/>
      <c r="E26" s="63">
        <v>5</v>
      </c>
      <c r="F26" s="63">
        <v>1.6043586302226507</v>
      </c>
      <c r="G26" s="62">
        <v>3574.8125183484567</v>
      </c>
      <c r="H26" s="62">
        <v>7.4942293919210382E-2</v>
      </c>
      <c r="I26" s="62">
        <v>2.3473247250345459E-2</v>
      </c>
      <c r="J26" s="1">
        <v>2.3473247250345457</v>
      </c>
      <c r="K26" s="4"/>
      <c r="L26" s="1">
        <v>0.68585845067659612</v>
      </c>
      <c r="M26" s="10">
        <f t="shared" si="0"/>
        <v>30.238000000000003</v>
      </c>
      <c r="O26">
        <f t="shared" si="1"/>
        <v>0</v>
      </c>
      <c r="P26">
        <f t="shared" si="2"/>
        <v>0</v>
      </c>
    </row>
    <row r="27" spans="1:16" x14ac:dyDescent="0.25">
      <c r="A27" s="64"/>
      <c r="B27" s="64"/>
      <c r="E27" s="63">
        <v>5.5</v>
      </c>
      <c r="F27" s="63">
        <v>1.7647944932449158</v>
      </c>
      <c r="G27" s="62">
        <v>3932.2937701833025</v>
      </c>
      <c r="H27" s="62">
        <v>7.4288012452560989E-2</v>
      </c>
      <c r="I27" s="62">
        <v>2.8154660864235213E-2</v>
      </c>
      <c r="J27" s="1">
        <v>2.8154660864235215</v>
      </c>
      <c r="K27" s="4"/>
      <c r="L27" s="1">
        <v>0.78715621853993056</v>
      </c>
      <c r="M27" s="10">
        <f t="shared" si="0"/>
        <v>32.564</v>
      </c>
      <c r="O27">
        <f t="shared" si="1"/>
        <v>0</v>
      </c>
      <c r="P27">
        <f t="shared" si="2"/>
        <v>0</v>
      </c>
    </row>
    <row r="28" spans="1:16" x14ac:dyDescent="0.25">
      <c r="A28" s="64"/>
      <c r="B28" s="64"/>
      <c r="E28" s="63">
        <v>6</v>
      </c>
      <c r="F28" s="63">
        <v>1.9252303562671809</v>
      </c>
      <c r="G28" s="62">
        <v>4289.7750220181479</v>
      </c>
      <c r="H28" s="62">
        <v>7.3731705889735988E-2</v>
      </c>
      <c r="I28" s="62">
        <v>3.3255460431243437E-2</v>
      </c>
      <c r="J28" s="1">
        <v>3.3255460431243438</v>
      </c>
      <c r="K28" s="4"/>
      <c r="L28" s="1">
        <v>0.89523558148335669</v>
      </c>
      <c r="M28" s="10">
        <f t="shared" si="0"/>
        <v>34.89</v>
      </c>
      <c r="O28">
        <f t="shared" si="1"/>
        <v>0</v>
      </c>
      <c r="P28">
        <f t="shared" si="2"/>
        <v>0</v>
      </c>
    </row>
    <row r="29" spans="1:16" x14ac:dyDescent="0.25">
      <c r="A29" s="64"/>
      <c r="B29" s="64"/>
      <c r="E29" s="63">
        <v>6.5</v>
      </c>
      <c r="F29" s="63">
        <v>2.085666219289446</v>
      </c>
      <c r="G29" s="62">
        <v>4647.2562738529941</v>
      </c>
      <c r="H29" s="62">
        <v>7.3252417582459761E-2</v>
      </c>
      <c r="I29" s="62">
        <v>3.8775272456355904E-2</v>
      </c>
      <c r="J29" s="1">
        <v>3.8775272456355903</v>
      </c>
      <c r="L29" s="1">
        <v>1.0100866043784267</v>
      </c>
      <c r="M29" s="10">
        <f t="shared" si="0"/>
        <v>37.216000000000001</v>
      </c>
      <c r="O29">
        <f t="shared" si="1"/>
        <v>0</v>
      </c>
      <c r="P29">
        <f t="shared" si="2"/>
        <v>0</v>
      </c>
    </row>
    <row r="30" spans="1:16" x14ac:dyDescent="0.25">
      <c r="E30" s="63">
        <v>7</v>
      </c>
      <c r="F30" s="63">
        <v>2.2461020823117108</v>
      </c>
      <c r="G30" s="62">
        <v>5004.7375256878395</v>
      </c>
      <c r="H30" s="62">
        <v>7.2834837450724471E-2</v>
      </c>
      <c r="I30" s="62">
        <v>4.4713783294847896E-2</v>
      </c>
      <c r="J30" s="1">
        <v>4.4713783294847893</v>
      </c>
      <c r="L30" s="1">
        <v>1.1317006416860509</v>
      </c>
      <c r="M30" s="10">
        <f t="shared" si="0"/>
        <v>39.542000000000002</v>
      </c>
      <c r="O30">
        <f t="shared" si="1"/>
        <v>0</v>
      </c>
      <c r="P30">
        <f t="shared" si="2"/>
        <v>0</v>
      </c>
    </row>
    <row r="31" spans="1:16" x14ac:dyDescent="0.25">
      <c r="E31" s="63">
        <v>7.5</v>
      </c>
      <c r="F31" s="63">
        <v>2.4065379453339761</v>
      </c>
      <c r="G31" s="62">
        <v>5362.2187775226857</v>
      </c>
      <c r="H31" s="62">
        <v>7.2467507109449852E-2</v>
      </c>
      <c r="I31" s="62">
        <v>5.1070725912361628E-2</v>
      </c>
      <c r="J31" s="1">
        <v>5.1070725912361628</v>
      </c>
      <c r="L31" s="1">
        <v>1.2600701054165493</v>
      </c>
      <c r="M31" s="10">
        <f t="shared" si="0"/>
        <v>41.868000000000002</v>
      </c>
      <c r="O31">
        <f t="shared" si="1"/>
        <v>0</v>
      </c>
      <c r="P31">
        <f t="shared" si="2"/>
        <v>0</v>
      </c>
    </row>
    <row r="32" spans="1:16" x14ac:dyDescent="0.25">
      <c r="E32" s="63">
        <v>8</v>
      </c>
      <c r="F32" s="63">
        <v>2.566973808356241</v>
      </c>
      <c r="G32" s="62">
        <v>5719.7000293575311</v>
      </c>
      <c r="H32" s="62">
        <v>7.2141671889453043E-2</v>
      </c>
      <c r="I32" s="62">
        <v>5.7845870264370089E-2</v>
      </c>
      <c r="J32" s="1">
        <v>5.7845870264370092</v>
      </c>
      <c r="L32" s="1">
        <v>1.3951882850660224</v>
      </c>
      <c r="M32" s="10">
        <f t="shared" si="0"/>
        <v>44.194000000000003</v>
      </c>
      <c r="O32">
        <f t="shared" si="1"/>
        <v>0</v>
      </c>
      <c r="P32">
        <f t="shared" si="2"/>
        <v>0</v>
      </c>
    </row>
    <row r="33" spans="5:16" x14ac:dyDescent="0.25">
      <c r="E33" s="63">
        <v>8.5</v>
      </c>
      <c r="F33" s="63">
        <v>2.7274096713785063</v>
      </c>
      <c r="G33" s="62">
        <v>6077.1812811923764</v>
      </c>
      <c r="H33" s="62">
        <v>7.1850522257428912E-2</v>
      </c>
      <c r="I33" s="62">
        <v>6.5039016141647005E-2</v>
      </c>
      <c r="J33" s="1">
        <v>6.5039016141647004</v>
      </c>
      <c r="L33" s="1">
        <v>1.5370492058402665</v>
      </c>
      <c r="M33" s="10">
        <f t="shared" si="0"/>
        <v>46.52</v>
      </c>
      <c r="O33">
        <f t="shared" si="1"/>
        <v>0</v>
      </c>
      <c r="P33">
        <f t="shared" si="2"/>
        <v>0</v>
      </c>
    </row>
    <row r="34" spans="5:16" x14ac:dyDescent="0.25">
      <c r="E34" s="63">
        <v>9</v>
      </c>
      <c r="F34" s="63">
        <v>2.8878455344007712</v>
      </c>
      <c r="G34" s="62">
        <v>6434.6625330272218</v>
      </c>
      <c r="H34" s="62">
        <v>7.158867826497943E-2</v>
      </c>
      <c r="I34" s="62">
        <v>7.2649987741830777E-2</v>
      </c>
      <c r="J34" s="1">
        <v>7.2649987741830779</v>
      </c>
      <c r="L34" s="1">
        <v>1.9211671656460982</v>
      </c>
      <c r="M34" s="10">
        <f t="shared" si="0"/>
        <v>52.335000000000001</v>
      </c>
      <c r="O34">
        <f t="shared" si="1"/>
        <v>0</v>
      </c>
      <c r="P34">
        <f t="shared" si="2"/>
        <v>0</v>
      </c>
    </row>
    <row r="35" spans="5:16" x14ac:dyDescent="0.25">
      <c r="E35" s="1">
        <v>9.5</v>
      </c>
      <c r="F35" s="1">
        <v>3.0482813974230361</v>
      </c>
      <c r="G35" s="1">
        <v>6792.1437848620672</v>
      </c>
      <c r="H35" s="1">
        <v>7.1351830488266085E-2</v>
      </c>
      <c r="I35" s="1">
        <v>8.0678629477809419E-2</v>
      </c>
      <c r="J35" s="1">
        <v>8.0678629477809416</v>
      </c>
      <c r="L35" s="1">
        <v>2.3473247250345457</v>
      </c>
      <c r="M35" s="10">
        <f t="shared" si="0"/>
        <v>58.150000000000006</v>
      </c>
      <c r="O35">
        <f t="shared" si="1"/>
        <v>0</v>
      </c>
      <c r="P35">
        <f t="shared" si="2"/>
        <v>0</v>
      </c>
    </row>
    <row r="36" spans="5:16" x14ac:dyDescent="0.25">
      <c r="E36" s="1">
        <v>10</v>
      </c>
      <c r="F36" s="1">
        <v>3.2087172604453014</v>
      </c>
      <c r="G36" s="1">
        <v>7149.6250366969134</v>
      </c>
      <c r="H36" s="1">
        <v>7.113648452113816E-2</v>
      </c>
      <c r="I36" s="1">
        <v>8.9124802690728339E-2</v>
      </c>
      <c r="J36" s="1">
        <v>8.9124802690728337</v>
      </c>
      <c r="L36" s="1">
        <v>2.8154660864235215</v>
      </c>
      <c r="M36" s="10">
        <f t="shared" si="0"/>
        <v>63.965000000000003</v>
      </c>
      <c r="O36">
        <f t="shared" si="1"/>
        <v>0</v>
      </c>
      <c r="P36">
        <f t="shared" si="2"/>
        <v>0</v>
      </c>
    </row>
    <row r="37" spans="5:16" x14ac:dyDescent="0.25">
      <c r="L37" s="1">
        <v>3.3255460431243438</v>
      </c>
      <c r="M37" s="10">
        <f t="shared" si="0"/>
        <v>69.78</v>
      </c>
      <c r="O37">
        <f t="shared" si="1"/>
        <v>0</v>
      </c>
      <c r="P37">
        <f t="shared" si="2"/>
        <v>0</v>
      </c>
    </row>
    <row r="38" spans="5:16" x14ac:dyDescent="0.25">
      <c r="L38" s="1">
        <v>3.8775272456355903</v>
      </c>
      <c r="M38" s="10">
        <f t="shared" si="0"/>
        <v>75.594999999999999</v>
      </c>
      <c r="O38">
        <f t="shared" si="1"/>
        <v>0</v>
      </c>
      <c r="P38">
        <f t="shared" si="2"/>
        <v>0</v>
      </c>
    </row>
    <row r="39" spans="5:16" x14ac:dyDescent="0.25">
      <c r="L39" s="1">
        <v>4.4713783294847893</v>
      </c>
      <c r="M39" s="10">
        <f t="shared" si="0"/>
        <v>81.410000000000011</v>
      </c>
      <c r="O39">
        <f t="shared" si="1"/>
        <v>0</v>
      </c>
      <c r="P39">
        <f t="shared" si="2"/>
        <v>0</v>
      </c>
    </row>
    <row r="40" spans="5:16" x14ac:dyDescent="0.25">
      <c r="L40" s="1">
        <v>5.1070725912361628</v>
      </c>
      <c r="M40" s="10">
        <f t="shared" si="0"/>
        <v>87.225000000000009</v>
      </c>
      <c r="O40">
        <f t="shared" si="1"/>
        <v>0</v>
      </c>
      <c r="P40">
        <f t="shared" si="2"/>
        <v>0</v>
      </c>
    </row>
    <row r="41" spans="5:16" x14ac:dyDescent="0.25">
      <c r="L41" s="1">
        <v>5.7845870264370092</v>
      </c>
      <c r="M41" s="10">
        <f t="shared" si="0"/>
        <v>93.04</v>
      </c>
      <c r="O41">
        <f t="shared" si="1"/>
        <v>0</v>
      </c>
      <c r="P41">
        <f t="shared" si="2"/>
        <v>0</v>
      </c>
    </row>
    <row r="42" spans="5:16" x14ac:dyDescent="0.25">
      <c r="L42" s="1">
        <v>6.5039016141647004</v>
      </c>
      <c r="M42" s="10">
        <f t="shared" si="0"/>
        <v>98.855000000000004</v>
      </c>
      <c r="O42">
        <f t="shared" si="1"/>
        <v>0</v>
      </c>
      <c r="P42">
        <f t="shared" si="2"/>
        <v>0</v>
      </c>
    </row>
    <row r="43" spans="5:16" x14ac:dyDescent="0.25">
      <c r="L43" s="1">
        <v>7.2649987741830779</v>
      </c>
      <c r="M43" s="10">
        <f t="shared" si="0"/>
        <v>104.67</v>
      </c>
      <c r="O43">
        <f t="shared" si="1"/>
        <v>0</v>
      </c>
      <c r="P43">
        <f t="shared" si="2"/>
        <v>0</v>
      </c>
    </row>
    <row r="44" spans="5:16" x14ac:dyDescent="0.25">
      <c r="L44" s="1">
        <v>8.0678629477809416</v>
      </c>
      <c r="M44" s="10">
        <f t="shared" si="0"/>
        <v>110.48500000000001</v>
      </c>
      <c r="O44">
        <f t="shared" si="1"/>
        <v>0</v>
      </c>
      <c r="P44">
        <f t="shared" si="2"/>
        <v>0</v>
      </c>
    </row>
    <row r="45" spans="5:16" x14ac:dyDescent="0.25">
      <c r="L45" s="1">
        <v>8.9124802690728337</v>
      </c>
      <c r="M45" s="10">
        <f t="shared" si="0"/>
        <v>116.30000000000001</v>
      </c>
      <c r="O45">
        <f t="shared" si="1"/>
        <v>0</v>
      </c>
      <c r="P45">
        <f t="shared" si="2"/>
        <v>0</v>
      </c>
    </row>
  </sheetData>
  <sheetProtection algorithmName="SHA-512" hashValue="jmLa6t3MrpvEDMrbrDrJbiLv5bPka1Nm/897F83ZfajtJiUek1zv2LkGUFiyOmeo1Zc+XEOM0eeLPwA9D9HRIg==" saltValue="Z2NDZU2i4sGg951szMRfb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A8A8-BE58-41D5-A727-02714C46DAD5}">
  <dimension ref="A1:Y32"/>
  <sheetViews>
    <sheetView workbookViewId="0">
      <selection activeCell="I16" sqref="I16"/>
    </sheetView>
  </sheetViews>
  <sheetFormatPr baseColWidth="10" defaultRowHeight="15" x14ac:dyDescent="0.25"/>
  <sheetData>
    <row r="1" spans="1:25" x14ac:dyDescent="0.25">
      <c r="A1" s="64"/>
      <c r="B1" s="64"/>
    </row>
    <row r="2" spans="1:25" x14ac:dyDescent="0.25">
      <c r="A2" s="64"/>
      <c r="B2" s="64"/>
      <c r="O2" s="1" t="s">
        <v>74</v>
      </c>
      <c r="P2" s="2">
        <f>IF(AND(CALCUL!$C$6='X '!B1,CALCUL!C5='X '!A1),12,0)</f>
        <v>0</v>
      </c>
    </row>
    <row r="3" spans="1:25" x14ac:dyDescent="0.25">
      <c r="A3" s="64"/>
      <c r="B3" s="64"/>
      <c r="E3" s="2" t="s">
        <v>78</v>
      </c>
      <c r="F3" s="2" t="s">
        <v>79</v>
      </c>
      <c r="G3" s="2" t="s">
        <v>77</v>
      </c>
      <c r="H3" s="65" t="s">
        <v>81</v>
      </c>
      <c r="I3" s="65" t="s">
        <v>83</v>
      </c>
      <c r="J3" s="65" t="s">
        <v>85</v>
      </c>
      <c r="O3" s="1" t="s">
        <v>4</v>
      </c>
      <c r="P3" s="2">
        <f>IF(P2&gt;0,CALCUL!$C$7,0)</f>
        <v>0</v>
      </c>
    </row>
    <row r="4" spans="1:25" x14ac:dyDescent="0.25">
      <c r="A4" s="1" t="s">
        <v>86</v>
      </c>
      <c r="B4" s="1" t="s">
        <v>15</v>
      </c>
      <c r="E4" s="1">
        <v>0.1</v>
      </c>
      <c r="F4" s="1">
        <v>0.25400578232930404</v>
      </c>
      <c r="G4" s="1">
        <v>201.15894171045557</v>
      </c>
      <c r="H4" s="1">
        <v>0.15348381655287144</v>
      </c>
      <c r="I4" s="1">
        <v>3.474306510990322E-3</v>
      </c>
      <c r="J4" s="1">
        <v>0.34743065109903221</v>
      </c>
      <c r="O4" s="1" t="s">
        <v>1</v>
      </c>
      <c r="P4" s="2">
        <f>SUM(P13:P28)</f>
        <v>0</v>
      </c>
    </row>
    <row r="5" spans="1:25" x14ac:dyDescent="0.25">
      <c r="A5" s="1" t="s">
        <v>75</v>
      </c>
      <c r="B5" s="1">
        <v>11.8</v>
      </c>
      <c r="C5" t="s">
        <v>80</v>
      </c>
      <c r="E5" s="1">
        <v>0.2</v>
      </c>
      <c r="F5" s="1">
        <v>0.50801156465860808</v>
      </c>
      <c r="G5" s="1">
        <v>402.31788342091113</v>
      </c>
      <c r="H5" s="1">
        <v>0.12280657285396079</v>
      </c>
      <c r="I5" s="1">
        <v>1.1119548242715133E-2</v>
      </c>
      <c r="J5" s="1">
        <v>1.1119548242715132</v>
      </c>
      <c r="O5" s="8" t="s">
        <v>8</v>
      </c>
      <c r="P5" s="9">
        <v>9.7690000000000001</v>
      </c>
    </row>
    <row r="6" spans="1:25" x14ac:dyDescent="0.25">
      <c r="A6" s="1" t="s">
        <v>82</v>
      </c>
      <c r="B6" s="1">
        <v>0.7</v>
      </c>
      <c r="E6" s="1">
        <v>0.4</v>
      </c>
      <c r="F6" s="1">
        <v>1.0160231293172162</v>
      </c>
      <c r="G6" s="1">
        <v>804.63576684182226</v>
      </c>
      <c r="H6" s="1">
        <v>0.10418578915973101</v>
      </c>
      <c r="I6" s="1">
        <v>3.7734101093909386E-2</v>
      </c>
      <c r="J6" s="1">
        <v>3.7734101093909387</v>
      </c>
      <c r="K6" s="3"/>
    </row>
    <row r="7" spans="1:25" x14ac:dyDescent="0.25">
      <c r="A7" s="1" t="s">
        <v>76</v>
      </c>
      <c r="B7" s="1">
        <v>1.49E-5</v>
      </c>
      <c r="E7" s="1">
        <v>0.6</v>
      </c>
      <c r="F7" s="1">
        <v>1.5240346939758243</v>
      </c>
      <c r="G7" s="1">
        <v>1206.9536502627332</v>
      </c>
      <c r="H7" s="1">
        <v>9.6937953661344889E-2</v>
      </c>
      <c r="I7" s="1">
        <v>7.8995415677979255E-2</v>
      </c>
      <c r="J7" s="1">
        <v>7.8995415677979253</v>
      </c>
      <c r="K7" s="1" t="s">
        <v>64</v>
      </c>
      <c r="L7" s="60">
        <v>0</v>
      </c>
      <c r="M7" s="1">
        <v>0.34743065109903221</v>
      </c>
      <c r="N7" s="1">
        <v>1.1119548242715132</v>
      </c>
      <c r="O7" s="1">
        <v>3.7734101093909387</v>
      </c>
      <c r="P7" s="1">
        <v>7.8995415677979253</v>
      </c>
      <c r="Q7" s="1">
        <v>13.469266072724176</v>
      </c>
      <c r="R7" s="1">
        <v>20.472658381905216</v>
      </c>
      <c r="S7" s="1">
        <v>28.903952070618928</v>
      </c>
      <c r="T7" s="1">
        <v>38.759384162467619</v>
      </c>
      <c r="U7" s="1">
        <v>50.036308295353081</v>
      </c>
      <c r="V7" s="1">
        <v>62.732763172131136</v>
      </c>
      <c r="W7" s="1">
        <v>76.847237614913695</v>
      </c>
      <c r="X7" s="1">
        <v>92.378531839957418</v>
      </c>
      <c r="Y7" s="1">
        <v>109.32567033242371</v>
      </c>
    </row>
    <row r="8" spans="1:25" x14ac:dyDescent="0.25">
      <c r="A8" s="1" t="s">
        <v>87</v>
      </c>
      <c r="B8" s="1">
        <v>0.82799999999999996</v>
      </c>
      <c r="E8" s="1">
        <v>0.8</v>
      </c>
      <c r="F8" s="1">
        <v>2.0320462586344323</v>
      </c>
      <c r="G8" s="1">
        <v>1609.2715336836445</v>
      </c>
      <c r="H8" s="1">
        <v>9.297333675027343E-2</v>
      </c>
      <c r="I8" s="1">
        <v>0.13469266072724176</v>
      </c>
      <c r="J8" s="1">
        <v>13.469266072724176</v>
      </c>
      <c r="K8" s="11" t="s">
        <v>57</v>
      </c>
      <c r="L8" s="2">
        <v>0</v>
      </c>
      <c r="M8" s="2">
        <v>0.1</v>
      </c>
      <c r="N8" s="2">
        <v>0.2</v>
      </c>
      <c r="O8" s="2">
        <v>0.4</v>
      </c>
      <c r="P8" s="2">
        <v>0.6</v>
      </c>
      <c r="Q8" s="2">
        <v>0.8</v>
      </c>
      <c r="R8" s="2">
        <v>1</v>
      </c>
      <c r="S8" s="2">
        <v>1.2</v>
      </c>
      <c r="T8" s="2">
        <v>1.4</v>
      </c>
      <c r="U8" s="2">
        <v>1.6</v>
      </c>
      <c r="V8" s="2">
        <v>1.8</v>
      </c>
      <c r="W8" s="2">
        <v>2</v>
      </c>
      <c r="X8" s="2">
        <v>2.2000000000000002</v>
      </c>
      <c r="Y8" s="2">
        <v>2.4</v>
      </c>
    </row>
    <row r="9" spans="1:25" x14ac:dyDescent="0.25">
      <c r="A9" s="64"/>
      <c r="B9" s="64"/>
      <c r="E9" s="1">
        <v>1</v>
      </c>
      <c r="F9" s="1">
        <v>2.5400578232930404</v>
      </c>
      <c r="G9" s="1">
        <v>2011.5894171045554</v>
      </c>
      <c r="H9" s="1">
        <v>9.0441696306820155E-2</v>
      </c>
      <c r="I9" s="1">
        <v>0.20472658381905215</v>
      </c>
      <c r="J9" s="1">
        <v>20.472658381905216</v>
      </c>
      <c r="K9" s="3"/>
    </row>
    <row r="10" spans="1:25" x14ac:dyDescent="0.25">
      <c r="A10" s="64"/>
      <c r="B10" s="64"/>
      <c r="E10" s="1">
        <v>1.2</v>
      </c>
      <c r="F10" s="1">
        <v>3.0480693879516485</v>
      </c>
      <c r="G10" s="1">
        <v>2413.9073005254663</v>
      </c>
      <c r="H10" s="1">
        <v>8.8672549615826796E-2</v>
      </c>
      <c r="I10" s="1">
        <v>0.28903952070618927</v>
      </c>
      <c r="J10" s="1">
        <v>28.903952070618928</v>
      </c>
      <c r="K10" s="3"/>
    </row>
    <row r="11" spans="1:25" x14ac:dyDescent="0.25">
      <c r="A11" s="64"/>
      <c r="B11" s="64"/>
      <c r="E11" s="1">
        <v>1.4</v>
      </c>
      <c r="F11" s="1">
        <v>3.5560809526102566</v>
      </c>
      <c r="G11" s="1">
        <v>2816.2251839463779</v>
      </c>
      <c r="H11" s="1">
        <v>8.7360529238082713E-2</v>
      </c>
      <c r="I11" s="1">
        <v>0.38759384162467619</v>
      </c>
      <c r="J11" s="1">
        <v>38.759384162467619</v>
      </c>
      <c r="K11" s="4"/>
      <c r="L11" s="2" t="s">
        <v>1</v>
      </c>
      <c r="M11" s="2" t="s">
        <v>2</v>
      </c>
      <c r="P11" t="s">
        <v>1</v>
      </c>
    </row>
    <row r="12" spans="1:25" x14ac:dyDescent="0.25">
      <c r="A12" s="64"/>
      <c r="B12" s="64"/>
      <c r="E12" s="1">
        <v>1.6</v>
      </c>
      <c r="F12" s="1">
        <v>4.0640925172688647</v>
      </c>
      <c r="G12" s="1">
        <v>3218.543067367289</v>
      </c>
      <c r="H12" s="1">
        <v>8.6345509023408124E-2</v>
      </c>
      <c r="I12" s="1">
        <v>0.50036308295353082</v>
      </c>
      <c r="J12" s="1">
        <v>50.036308295353081</v>
      </c>
      <c r="K12" s="4"/>
      <c r="L12" s="60">
        <v>0</v>
      </c>
      <c r="M12" s="10">
        <f>L8*$F$4</f>
        <v>0</v>
      </c>
      <c r="O12">
        <f>IF(P3&lt;M12,"Diminuer le DN",0)</f>
        <v>0</v>
      </c>
    </row>
    <row r="13" spans="1:25" x14ac:dyDescent="0.25">
      <c r="A13" s="64"/>
      <c r="B13" s="64"/>
      <c r="E13" s="1">
        <v>1.8</v>
      </c>
      <c r="F13" s="1">
        <v>4.5721040819274723</v>
      </c>
      <c r="G13" s="1">
        <v>3620.8609507881997</v>
      </c>
      <c r="H13" s="1">
        <v>8.5535001370175348E-2</v>
      </c>
      <c r="I13" s="1">
        <v>0.62732763172131134</v>
      </c>
      <c r="J13" s="1">
        <v>62.732763172131136</v>
      </c>
      <c r="K13" s="4"/>
      <c r="L13" s="1">
        <v>0.34743065109903221</v>
      </c>
      <c r="M13" s="10">
        <f>M8*$P$5</f>
        <v>0.9769000000000001</v>
      </c>
      <c r="O13">
        <f>IF(M13&gt;$P$3,$P$3,0)</f>
        <v>0</v>
      </c>
      <c r="P13">
        <f>IF(O13&gt;O12,((($P$3-M12)/(M13-M12))*(L13-L12))+L12,0)</f>
        <v>0</v>
      </c>
    </row>
    <row r="14" spans="1:25" x14ac:dyDescent="0.25">
      <c r="A14" s="64"/>
      <c r="B14" s="64"/>
      <c r="E14" s="1">
        <v>2</v>
      </c>
      <c r="F14" s="1">
        <v>5.0801156465860808</v>
      </c>
      <c r="G14" s="1">
        <v>4023.1788342091108</v>
      </c>
      <c r="H14" s="1">
        <v>8.4871666355369454E-2</v>
      </c>
      <c r="I14" s="1">
        <v>0.76847237614913688</v>
      </c>
      <c r="J14" s="1">
        <v>76.847237614913695</v>
      </c>
      <c r="K14" s="4"/>
      <c r="L14" s="1">
        <v>1.1119548242715132</v>
      </c>
      <c r="M14" s="10">
        <f>N8*$P$5</f>
        <v>1.9538000000000002</v>
      </c>
      <c r="O14">
        <f t="shared" ref="O14:O25" si="0">IF(M14&gt;$P$3,$P$3,0)</f>
        <v>0</v>
      </c>
      <c r="P14">
        <f t="shared" ref="P14:P25" si="1">IF(O14&gt;O13,((($P$3-M13)/(M14-M13))*(L14-L13))+L13,0)</f>
        <v>0</v>
      </c>
    </row>
    <row r="15" spans="1:25" x14ac:dyDescent="0.25">
      <c r="A15" s="64"/>
      <c r="B15" s="64"/>
      <c r="E15" s="1">
        <v>2.2000000000000002</v>
      </c>
      <c r="F15" s="1">
        <v>5.5881272112446885</v>
      </c>
      <c r="G15" s="1">
        <v>4425.4967176300215</v>
      </c>
      <c r="H15" s="1">
        <v>8.4317972269234986E-2</v>
      </c>
      <c r="I15" s="1">
        <v>0.92378531839957423</v>
      </c>
      <c r="J15" s="1">
        <v>92.378531839957418</v>
      </c>
      <c r="K15" s="4"/>
      <c r="L15" s="1">
        <v>3.7734101093909387</v>
      </c>
      <c r="M15" s="10">
        <f>O8*$P$5</f>
        <v>3.9076000000000004</v>
      </c>
      <c r="O15">
        <f t="shared" si="0"/>
        <v>0</v>
      </c>
      <c r="P15">
        <f t="shared" si="1"/>
        <v>0</v>
      </c>
    </row>
    <row r="16" spans="1:25" x14ac:dyDescent="0.25">
      <c r="A16" s="64"/>
      <c r="B16" s="64"/>
      <c r="E16" s="1">
        <v>2.4</v>
      </c>
      <c r="F16" s="1">
        <v>6.096138775903297</v>
      </c>
      <c r="G16" s="1">
        <v>4827.8146010509327</v>
      </c>
      <c r="H16" s="1">
        <v>8.3848273612811372E-2</v>
      </c>
      <c r="I16" s="1">
        <v>1.0932567033242371</v>
      </c>
      <c r="J16" s="1">
        <v>109.32567033242371</v>
      </c>
      <c r="K16" s="4"/>
      <c r="L16" s="1">
        <v>7.8995415677979253</v>
      </c>
      <c r="M16" s="10">
        <f>P8*$P$5</f>
        <v>5.8613999999999997</v>
      </c>
      <c r="O16">
        <f t="shared" si="0"/>
        <v>0</v>
      </c>
      <c r="P16">
        <f t="shared" si="1"/>
        <v>0</v>
      </c>
    </row>
    <row r="17" spans="1:16" x14ac:dyDescent="0.25">
      <c r="A17" s="64"/>
      <c r="B17" s="64"/>
      <c r="K17" s="4"/>
      <c r="L17" s="1">
        <v>13.469266072724176</v>
      </c>
      <c r="M17" s="10">
        <f>Q8*$P$5</f>
        <v>7.8152000000000008</v>
      </c>
      <c r="O17">
        <f t="shared" si="0"/>
        <v>0</v>
      </c>
      <c r="P17">
        <f t="shared" si="1"/>
        <v>0</v>
      </c>
    </row>
    <row r="18" spans="1:16" x14ac:dyDescent="0.25">
      <c r="A18" s="64"/>
      <c r="B18" s="64"/>
      <c r="K18" s="4"/>
      <c r="L18" s="1">
        <v>20.472658381905216</v>
      </c>
      <c r="M18" s="10">
        <f>R8*$P$5</f>
        <v>9.7690000000000001</v>
      </c>
      <c r="O18">
        <f t="shared" si="0"/>
        <v>0</v>
      </c>
      <c r="P18">
        <f t="shared" si="1"/>
        <v>0</v>
      </c>
    </row>
    <row r="19" spans="1:16" x14ac:dyDescent="0.25">
      <c r="A19" s="64"/>
      <c r="B19" s="64"/>
      <c r="K19" s="4"/>
      <c r="L19" s="1">
        <v>28.903952070618928</v>
      </c>
      <c r="M19" s="10">
        <f>S8*$P$5</f>
        <v>11.722799999999999</v>
      </c>
      <c r="O19">
        <f t="shared" si="0"/>
        <v>0</v>
      </c>
      <c r="P19">
        <f t="shared" si="1"/>
        <v>0</v>
      </c>
    </row>
    <row r="20" spans="1:16" x14ac:dyDescent="0.25">
      <c r="A20" s="64"/>
      <c r="B20" s="64"/>
      <c r="K20" s="4"/>
      <c r="L20" s="1">
        <v>38.759384162467619</v>
      </c>
      <c r="M20" s="10">
        <f>T8*$P$5</f>
        <v>13.676599999999999</v>
      </c>
      <c r="O20">
        <f t="shared" si="0"/>
        <v>0</v>
      </c>
      <c r="P20">
        <f t="shared" si="1"/>
        <v>0</v>
      </c>
    </row>
    <row r="21" spans="1:16" x14ac:dyDescent="0.25">
      <c r="A21" s="64"/>
      <c r="B21" s="64"/>
      <c r="K21" s="4"/>
      <c r="L21" s="1">
        <v>50.036308295353081</v>
      </c>
      <c r="M21" s="10">
        <f>U8*$P$5</f>
        <v>15.630400000000002</v>
      </c>
      <c r="O21">
        <f t="shared" si="0"/>
        <v>0</v>
      </c>
      <c r="P21">
        <f t="shared" si="1"/>
        <v>0</v>
      </c>
    </row>
    <row r="22" spans="1:16" x14ac:dyDescent="0.25">
      <c r="A22" s="64"/>
      <c r="B22" s="64"/>
      <c r="K22" s="4"/>
      <c r="L22" s="1">
        <v>62.732763172131136</v>
      </c>
      <c r="M22" s="10">
        <f>V8*$P$5</f>
        <v>17.584199999999999</v>
      </c>
      <c r="O22">
        <f t="shared" si="0"/>
        <v>0</v>
      </c>
      <c r="P22">
        <f t="shared" si="1"/>
        <v>0</v>
      </c>
    </row>
    <row r="23" spans="1:16" x14ac:dyDescent="0.25">
      <c r="A23" s="64"/>
      <c r="B23" s="64"/>
      <c r="K23" s="4"/>
      <c r="L23" s="1">
        <v>76.847237614913695</v>
      </c>
      <c r="M23" s="10">
        <f>W8*$P$5</f>
        <v>19.538</v>
      </c>
      <c r="O23">
        <f t="shared" si="0"/>
        <v>0</v>
      </c>
      <c r="P23">
        <f t="shared" si="1"/>
        <v>0</v>
      </c>
    </row>
    <row r="24" spans="1:16" x14ac:dyDescent="0.25">
      <c r="A24" s="64"/>
      <c r="B24" s="64"/>
      <c r="K24" s="4"/>
      <c r="L24" s="1">
        <v>92.378531839957418</v>
      </c>
      <c r="M24" s="10">
        <f>X8*$P$5</f>
        <v>21.491800000000001</v>
      </c>
      <c r="O24">
        <f t="shared" si="0"/>
        <v>0</v>
      </c>
      <c r="P24">
        <f t="shared" si="1"/>
        <v>0</v>
      </c>
    </row>
    <row r="25" spans="1:16" x14ac:dyDescent="0.25">
      <c r="A25" s="64"/>
      <c r="B25" s="64"/>
      <c r="K25" s="4"/>
      <c r="L25" s="1">
        <v>109.32567033242371</v>
      </c>
      <c r="M25" s="10">
        <f>Y8*P5</f>
        <v>23.445599999999999</v>
      </c>
      <c r="O25">
        <f t="shared" si="0"/>
        <v>0</v>
      </c>
      <c r="P25">
        <f t="shared" si="1"/>
        <v>0</v>
      </c>
    </row>
    <row r="26" spans="1:16" x14ac:dyDescent="0.25">
      <c r="A26" s="64"/>
      <c r="B26" s="64"/>
      <c r="K26" s="4"/>
      <c r="L26" s="61"/>
      <c r="M26" s="10"/>
    </row>
    <row r="27" spans="1:16" x14ac:dyDescent="0.25">
      <c r="A27" s="64"/>
      <c r="B27" s="64"/>
      <c r="K27" s="4"/>
      <c r="L27" s="61"/>
      <c r="M27" s="10"/>
    </row>
    <row r="28" spans="1:16" x14ac:dyDescent="0.25">
      <c r="A28" s="64"/>
      <c r="B28" s="64"/>
      <c r="K28" s="4"/>
      <c r="L28" s="61"/>
      <c r="M28" s="10"/>
    </row>
    <row r="29" spans="1:16" x14ac:dyDescent="0.25">
      <c r="A29" s="64"/>
      <c r="B29" s="64"/>
    </row>
    <row r="30" spans="1:16" x14ac:dyDescent="0.25">
      <c r="A30" s="64"/>
      <c r="B30" s="64"/>
    </row>
    <row r="31" spans="1:16" x14ac:dyDescent="0.25">
      <c r="A31" s="64"/>
      <c r="B31" s="64"/>
    </row>
    <row r="32" spans="1:16" x14ac:dyDescent="0.25">
      <c r="A32" s="64"/>
      <c r="B32" s="64"/>
    </row>
  </sheetData>
  <sheetProtection algorithmName="SHA-512" hashValue="TKK8pK8BehkbZvdmeDVRZGxS5OEqN2GWiiDfRF1xpo/O51ni4DTKDY/0q4nNTcS5K7S0iMySOtk0wej0W8yIxA==" saltValue="bi/v8OmS1WevrpXYyfdRN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6" tint="0.79998168889431442"/>
  </sheetPr>
  <dimension ref="A1:AF33"/>
  <sheetViews>
    <sheetView workbookViewId="0">
      <selection activeCell="I23" sqref="I23"/>
    </sheetView>
  </sheetViews>
  <sheetFormatPr baseColWidth="10" defaultColWidth="11.42578125" defaultRowHeight="15" x14ac:dyDescent="0.25"/>
  <cols>
    <col min="1" max="1" width="13.28515625" customWidth="1"/>
  </cols>
  <sheetData>
    <row r="1" spans="1:32" x14ac:dyDescent="0.25">
      <c r="A1" s="64"/>
      <c r="B1" s="64"/>
    </row>
    <row r="2" spans="1:32" x14ac:dyDescent="0.25">
      <c r="A2" s="64"/>
      <c r="B2" s="64"/>
      <c r="O2" s="1" t="s">
        <v>3</v>
      </c>
      <c r="P2" s="2">
        <f>IF(AND(CALCUL!$C$6='X '!B2,CALCUL!C5='X '!A1),16,0)</f>
        <v>0</v>
      </c>
    </row>
    <row r="3" spans="1:32" x14ac:dyDescent="0.25">
      <c r="A3" s="64"/>
      <c r="B3" s="64"/>
      <c r="E3" s="2" t="s">
        <v>78</v>
      </c>
      <c r="F3" s="2" t="s">
        <v>79</v>
      </c>
      <c r="G3" s="2" t="s">
        <v>77</v>
      </c>
      <c r="H3" s="65" t="s">
        <v>81</v>
      </c>
      <c r="I3" s="65" t="s">
        <v>83</v>
      </c>
      <c r="J3" s="65" t="s">
        <v>85</v>
      </c>
      <c r="O3" s="1" t="s">
        <v>4</v>
      </c>
      <c r="P3" s="2">
        <f>IF(P2&gt;0,CALCUL!$C$7,0)</f>
        <v>0</v>
      </c>
    </row>
    <row r="4" spans="1:32" x14ac:dyDescent="0.25">
      <c r="A4" s="1" t="s">
        <v>86</v>
      </c>
      <c r="B4" s="1" t="s">
        <v>15</v>
      </c>
      <c r="E4" s="1">
        <v>0.1</v>
      </c>
      <c r="F4" s="1">
        <v>0.14721234185861518</v>
      </c>
      <c r="G4" s="1">
        <v>153.14035562473393</v>
      </c>
      <c r="H4" s="1">
        <v>0.16633964109669991</v>
      </c>
      <c r="I4" s="1">
        <v>9.6283716640222438E-4</v>
      </c>
      <c r="J4" s="1">
        <f>I4*100</f>
        <v>9.6283716640222436E-2</v>
      </c>
      <c r="O4" s="1" t="s">
        <v>1</v>
      </c>
      <c r="P4" s="2">
        <f>SUM(P13:P32)</f>
        <v>0</v>
      </c>
    </row>
    <row r="5" spans="1:32" x14ac:dyDescent="0.25">
      <c r="A5" s="1" t="s">
        <v>75</v>
      </c>
      <c r="B5" s="1">
        <v>15.5</v>
      </c>
      <c r="C5" t="s">
        <v>80</v>
      </c>
      <c r="E5" s="1">
        <v>0.2</v>
      </c>
      <c r="F5" s="1">
        <v>0.29442468371723035</v>
      </c>
      <c r="G5" s="1">
        <v>306.28071124946786</v>
      </c>
      <c r="H5" s="1">
        <v>0.12895736768590937</v>
      </c>
      <c r="I5" s="1">
        <v>2.9858173474646053E-3</v>
      </c>
      <c r="J5" s="1">
        <f t="shared" ref="J5:J23" si="0">I5*100</f>
        <v>0.29858173474646055</v>
      </c>
      <c r="O5" s="8" t="s">
        <v>8</v>
      </c>
      <c r="P5" s="9">
        <v>9.7690000000000001</v>
      </c>
    </row>
    <row r="6" spans="1:32" x14ac:dyDescent="0.25">
      <c r="A6" s="1" t="s">
        <v>82</v>
      </c>
      <c r="B6" s="1">
        <v>0.8</v>
      </c>
      <c r="E6" s="1">
        <v>0.4</v>
      </c>
      <c r="F6" s="1">
        <v>0.5888493674344607</v>
      </c>
      <c r="G6" s="1">
        <v>612.56142249893571</v>
      </c>
      <c r="H6" s="1">
        <v>0.10615577499663098</v>
      </c>
      <c r="I6" s="1">
        <v>9.8315206089034744E-3</v>
      </c>
      <c r="J6" s="1">
        <f t="shared" si="0"/>
        <v>0.98315206089034746</v>
      </c>
      <c r="K6" s="3"/>
    </row>
    <row r="7" spans="1:32" x14ac:dyDescent="0.25">
      <c r="A7" s="1" t="s">
        <v>76</v>
      </c>
      <c r="B7" s="1">
        <v>1.49E-5</v>
      </c>
      <c r="E7" s="1">
        <v>0.6</v>
      </c>
      <c r="F7" s="1">
        <v>0.88327405115169111</v>
      </c>
      <c r="G7" s="1">
        <v>918.84213374840351</v>
      </c>
      <c r="H7" s="1">
        <v>9.7195230883787315E-2</v>
      </c>
      <c r="I7" s="1">
        <v>2.0253707911705037E-2</v>
      </c>
      <c r="J7" s="1">
        <f t="shared" si="0"/>
        <v>2.0253707911705039</v>
      </c>
      <c r="K7" s="1" t="s">
        <v>64</v>
      </c>
      <c r="L7" s="60">
        <v>0</v>
      </c>
      <c r="M7" s="1">
        <v>9.6283716640222436E-2</v>
      </c>
      <c r="N7" s="1">
        <v>0.29858173474646055</v>
      </c>
      <c r="O7" s="1">
        <v>0.98315206089034746</v>
      </c>
      <c r="P7" s="1">
        <v>2.0253707911705039</v>
      </c>
      <c r="Q7" s="1">
        <v>3.417693823326398</v>
      </c>
      <c r="R7" s="1">
        <v>5.1565084426577306</v>
      </c>
      <c r="S7" s="1">
        <v>7.2397029123108965</v>
      </c>
      <c r="T7" s="1">
        <v>9.6658968980024209</v>
      </c>
      <c r="U7" s="1">
        <v>12.434120013808396</v>
      </c>
      <c r="V7" s="1">
        <v>15.543654027181214</v>
      </c>
      <c r="W7" s="1">
        <v>18.993946514737672</v>
      </c>
      <c r="X7" s="1">
        <v>22.784559735020654</v>
      </c>
      <c r="Y7" s="1">
        <v>26.915138473221745</v>
      </c>
      <c r="Z7" s="1">
        <v>31.385388830127582</v>
      </c>
      <c r="AA7" s="1">
        <v>36.195063677831982</v>
      </c>
      <c r="AB7" s="1">
        <v>41.343952361356848</v>
      </c>
      <c r="AC7" s="1">
        <v>46.831873206558924</v>
      </c>
      <c r="AD7" s="1">
        <v>52.658667942004122</v>
      </c>
      <c r="AE7" s="1">
        <v>58.824197461897178</v>
      </c>
      <c r="AF7" s="1">
        <v>65.328338550897854</v>
      </c>
    </row>
    <row r="8" spans="1:32" x14ac:dyDescent="0.25">
      <c r="A8" s="1" t="s">
        <v>87</v>
      </c>
      <c r="B8" s="1">
        <v>0.82799999999999996</v>
      </c>
      <c r="E8" s="1">
        <v>0.8</v>
      </c>
      <c r="F8" s="1">
        <v>1.1776987348689214</v>
      </c>
      <c r="G8" s="1">
        <v>1225.1228449978714</v>
      </c>
      <c r="H8" s="1">
        <v>9.2256312870831983E-2</v>
      </c>
      <c r="I8" s="1">
        <v>3.4176938233263982E-2</v>
      </c>
      <c r="J8" s="1">
        <f t="shared" si="0"/>
        <v>3.417693823326398</v>
      </c>
      <c r="K8" s="11" t="s">
        <v>57</v>
      </c>
      <c r="L8" s="2">
        <v>0</v>
      </c>
      <c r="M8" s="2">
        <v>0.1</v>
      </c>
      <c r="N8" s="2">
        <v>0.2</v>
      </c>
      <c r="O8" s="2">
        <v>0.4</v>
      </c>
      <c r="P8" s="2">
        <v>0.6</v>
      </c>
      <c r="Q8" s="2">
        <v>0.8</v>
      </c>
      <c r="R8" s="2">
        <v>1</v>
      </c>
      <c r="S8" s="2">
        <v>1.2</v>
      </c>
      <c r="T8" s="2">
        <v>1.4</v>
      </c>
      <c r="U8" s="2">
        <v>1.6</v>
      </c>
      <c r="V8" s="2">
        <v>1.8</v>
      </c>
      <c r="W8" s="2">
        <v>2</v>
      </c>
      <c r="X8" s="2">
        <v>2.2000000000000002</v>
      </c>
      <c r="Y8" s="2">
        <v>2.4</v>
      </c>
      <c r="Z8" s="63">
        <v>2.6</v>
      </c>
      <c r="AA8" s="63">
        <v>2.8</v>
      </c>
      <c r="AB8" s="63">
        <v>3</v>
      </c>
      <c r="AC8" s="63">
        <v>3.2</v>
      </c>
      <c r="AD8" s="63">
        <v>3.4</v>
      </c>
      <c r="AE8" s="63">
        <v>3.6</v>
      </c>
      <c r="AF8" s="63">
        <v>3.8</v>
      </c>
    </row>
    <row r="9" spans="1:32" x14ac:dyDescent="0.25">
      <c r="A9" s="64"/>
      <c r="B9" s="64"/>
      <c r="E9" s="1">
        <v>1</v>
      </c>
      <c r="F9" s="1">
        <v>1.4721234185861518</v>
      </c>
      <c r="G9" s="1">
        <v>1531.4035562473391</v>
      </c>
      <c r="H9" s="1">
        <v>8.9083782138243001E-2</v>
      </c>
      <c r="I9" s="1">
        <v>5.1565084426577305E-2</v>
      </c>
      <c r="J9" s="1">
        <f t="shared" si="0"/>
        <v>5.1565084426577306</v>
      </c>
      <c r="K9" s="3"/>
    </row>
    <row r="10" spans="1:32" x14ac:dyDescent="0.25">
      <c r="A10" s="64"/>
      <c r="B10" s="64"/>
      <c r="E10" s="1">
        <v>1.2</v>
      </c>
      <c r="F10" s="1">
        <v>1.7665481023033822</v>
      </c>
      <c r="G10" s="1">
        <v>1837.684267496807</v>
      </c>
      <c r="H10" s="1">
        <v>8.6856268387950686E-2</v>
      </c>
      <c r="I10" s="1">
        <v>7.2397029123108969E-2</v>
      </c>
      <c r="J10" s="1">
        <f t="shared" si="0"/>
        <v>7.2397029123108965</v>
      </c>
      <c r="K10" s="3"/>
    </row>
    <row r="11" spans="1:32" x14ac:dyDescent="0.25">
      <c r="A11" s="64"/>
      <c r="B11" s="64"/>
      <c r="E11" s="1">
        <v>1.4</v>
      </c>
      <c r="F11" s="1">
        <v>2.0609727860206126</v>
      </c>
      <c r="G11" s="1">
        <v>2143.9649787462749</v>
      </c>
      <c r="H11" s="1">
        <v>8.5197921744346539E-2</v>
      </c>
      <c r="I11" s="1">
        <v>9.6658968980024212E-2</v>
      </c>
      <c r="J11" s="1">
        <f t="shared" si="0"/>
        <v>9.6658968980024209</v>
      </c>
      <c r="K11" s="4"/>
      <c r="L11" s="2" t="s">
        <v>1</v>
      </c>
      <c r="M11" s="2" t="s">
        <v>2</v>
      </c>
      <c r="P11" t="s">
        <v>1</v>
      </c>
    </row>
    <row r="12" spans="1:32" x14ac:dyDescent="0.25">
      <c r="A12" s="64"/>
      <c r="B12" s="64"/>
      <c r="E12" s="1">
        <v>1.6</v>
      </c>
      <c r="F12" s="1">
        <v>2.3553974697378428</v>
      </c>
      <c r="G12" s="1">
        <v>2450.2456899957429</v>
      </c>
      <c r="H12" s="1">
        <v>8.3910827415114797E-2</v>
      </c>
      <c r="I12" s="1">
        <v>0.12434120013808396</v>
      </c>
      <c r="J12" s="1">
        <f t="shared" si="0"/>
        <v>12.434120013808396</v>
      </c>
      <c r="K12" s="4"/>
      <c r="L12" s="60">
        <v>0</v>
      </c>
      <c r="M12" s="10">
        <f>L8*$F$4</f>
        <v>0</v>
      </c>
      <c r="O12">
        <f>IF(P3&lt;M12,"Diminuer le DN",0)</f>
        <v>0</v>
      </c>
    </row>
    <row r="13" spans="1:32" x14ac:dyDescent="0.25">
      <c r="A13" s="64"/>
      <c r="B13" s="64"/>
      <c r="E13" s="1">
        <v>1.8</v>
      </c>
      <c r="F13" s="1">
        <v>2.6498221534550734</v>
      </c>
      <c r="G13" s="1">
        <v>2756.5264012452103</v>
      </c>
      <c r="H13" s="1">
        <v>8.2880244750777696E-2</v>
      </c>
      <c r="I13" s="1">
        <v>0.15543654027181214</v>
      </c>
      <c r="J13" s="1">
        <f t="shared" si="0"/>
        <v>15.543654027181214</v>
      </c>
      <c r="K13" s="4"/>
      <c r="L13" s="1">
        <v>9.6283716640222436E-2</v>
      </c>
      <c r="M13" s="10">
        <f>M8*$P$5</f>
        <v>0.9769000000000001</v>
      </c>
      <c r="O13">
        <f>IF(M13&gt;$P$3,$P$3,0)</f>
        <v>0</v>
      </c>
      <c r="P13">
        <f>IF(O13&gt;O12,((($P$3-M12)/(M13-M12))*(L13-L12))+L12,0)</f>
        <v>0</v>
      </c>
    </row>
    <row r="14" spans="1:32" x14ac:dyDescent="0.25">
      <c r="A14" s="64"/>
      <c r="B14" s="64"/>
      <c r="E14" s="1">
        <v>2</v>
      </c>
      <c r="F14" s="1">
        <v>2.9442468371723036</v>
      </c>
      <c r="G14" s="1">
        <v>3062.8071124946782</v>
      </c>
      <c r="H14" s="1">
        <v>8.2034801847052988E-2</v>
      </c>
      <c r="I14" s="1">
        <v>0.18993946514737672</v>
      </c>
      <c r="J14" s="1">
        <f t="shared" si="0"/>
        <v>18.993946514737672</v>
      </c>
      <c r="K14" s="4"/>
      <c r="L14" s="1">
        <v>0.29858173474646055</v>
      </c>
      <c r="M14" s="10">
        <f>N8*$P$5</f>
        <v>1.9538000000000002</v>
      </c>
      <c r="O14">
        <f t="shared" ref="O14:O32" si="1">IF(M14&gt;$P$3,$P$3,0)</f>
        <v>0</v>
      </c>
      <c r="P14">
        <f t="shared" ref="P14:P32" si="2">IF(O14&gt;O13,((($P$3-M13)/(M14-M13))*(L14-L13))+L13,0)</f>
        <v>0</v>
      </c>
    </row>
    <row r="15" spans="1:32" x14ac:dyDescent="0.25">
      <c r="A15" s="64"/>
      <c r="B15" s="64"/>
      <c r="E15" s="1">
        <v>2.2000000000000002</v>
      </c>
      <c r="F15" s="1">
        <v>3.2386715208895338</v>
      </c>
      <c r="G15" s="1">
        <v>3369.0878237441457</v>
      </c>
      <c r="H15" s="1">
        <v>8.1327644411829936E-2</v>
      </c>
      <c r="I15" s="1">
        <v>0.22784559735020654</v>
      </c>
      <c r="J15" s="1">
        <f t="shared" si="0"/>
        <v>22.784559735020654</v>
      </c>
      <c r="K15" s="4"/>
      <c r="L15" s="1">
        <v>0.98315206089034746</v>
      </c>
      <c r="M15" s="10">
        <f>O8*$P$5</f>
        <v>3.9076000000000004</v>
      </c>
      <c r="O15">
        <f t="shared" si="1"/>
        <v>0</v>
      </c>
      <c r="P15">
        <f t="shared" si="2"/>
        <v>0</v>
      </c>
    </row>
    <row r="16" spans="1:32" x14ac:dyDescent="0.25">
      <c r="A16" s="64"/>
      <c r="B16" s="64"/>
      <c r="E16" s="1">
        <v>2.4</v>
      </c>
      <c r="F16" s="1">
        <v>3.5330962046067644</v>
      </c>
      <c r="G16" s="1">
        <v>3675.368534993614</v>
      </c>
      <c r="H16" s="1">
        <v>8.0726672048715351E-2</v>
      </c>
      <c r="I16" s="1">
        <v>0.26915138473221745</v>
      </c>
      <c r="J16" s="1">
        <f t="shared" si="0"/>
        <v>26.915138473221745</v>
      </c>
      <c r="K16" s="4"/>
      <c r="L16" s="1">
        <v>2.0253707911705039</v>
      </c>
      <c r="M16" s="10">
        <f>P8*$P$5</f>
        <v>5.8613999999999997</v>
      </c>
      <c r="O16">
        <f t="shared" si="1"/>
        <v>0</v>
      </c>
      <c r="P16">
        <f t="shared" si="2"/>
        <v>0</v>
      </c>
    </row>
    <row r="17" spans="1:16" x14ac:dyDescent="0.25">
      <c r="A17" s="64"/>
      <c r="B17" s="64"/>
      <c r="E17" s="1">
        <v>2.6</v>
      </c>
      <c r="F17" s="1">
        <v>3.8275208883239946</v>
      </c>
      <c r="G17" s="1">
        <v>3981.649246243082</v>
      </c>
      <c r="H17" s="1">
        <v>8.0209116291526938E-2</v>
      </c>
      <c r="I17" s="1">
        <v>0.31385388830127581</v>
      </c>
      <c r="J17" s="1">
        <f t="shared" si="0"/>
        <v>31.385388830127582</v>
      </c>
      <c r="K17" s="4"/>
      <c r="L17" s="1">
        <v>3.417693823326398</v>
      </c>
      <c r="M17" s="10">
        <f>Q8*$P$5</f>
        <v>7.8152000000000008</v>
      </c>
      <c r="O17">
        <f t="shared" si="1"/>
        <v>0</v>
      </c>
      <c r="P17">
        <f t="shared" si="2"/>
        <v>0</v>
      </c>
    </row>
    <row r="18" spans="1:16" x14ac:dyDescent="0.25">
      <c r="A18" s="64"/>
      <c r="B18" s="64"/>
      <c r="E18" s="1">
        <v>2.8</v>
      </c>
      <c r="F18" s="1">
        <v>4.1219455720412252</v>
      </c>
      <c r="G18" s="1">
        <v>4287.9299574925499</v>
      </c>
      <c r="H18" s="1">
        <v>7.9758356500597039E-2</v>
      </c>
      <c r="I18" s="1">
        <v>0.36195063677831979</v>
      </c>
      <c r="J18" s="1">
        <f t="shared" si="0"/>
        <v>36.195063677831982</v>
      </c>
      <c r="K18" s="4"/>
      <c r="L18" s="1">
        <v>5.1565084426577306</v>
      </c>
      <c r="M18" s="10">
        <f>R8*$P$5</f>
        <v>9.7690000000000001</v>
      </c>
      <c r="O18">
        <f t="shared" si="1"/>
        <v>0</v>
      </c>
      <c r="P18">
        <f t="shared" si="2"/>
        <v>0</v>
      </c>
    </row>
    <row r="19" spans="1:16" x14ac:dyDescent="0.25">
      <c r="A19" s="64"/>
      <c r="B19" s="64"/>
      <c r="E19" s="1">
        <v>3</v>
      </c>
      <c r="F19" s="1">
        <v>4.4163702557584559</v>
      </c>
      <c r="G19" s="1">
        <v>4594.2106687420173</v>
      </c>
      <c r="H19" s="1">
        <v>7.9361962025492533E-2</v>
      </c>
      <c r="I19" s="1">
        <v>0.4134395236135685</v>
      </c>
      <c r="J19" s="1">
        <f t="shared" si="0"/>
        <v>41.343952361356848</v>
      </c>
      <c r="K19" s="4"/>
      <c r="L19" s="1">
        <v>7.2397029123108965</v>
      </c>
      <c r="M19" s="10">
        <f>S8*$P$5</f>
        <v>11.722799999999999</v>
      </c>
      <c r="O19">
        <f t="shared" si="1"/>
        <v>0</v>
      </c>
      <c r="P19">
        <f t="shared" si="2"/>
        <v>0</v>
      </c>
    </row>
    <row r="20" spans="1:16" x14ac:dyDescent="0.25">
      <c r="A20" s="64"/>
      <c r="B20" s="64"/>
      <c r="E20" s="1">
        <v>3.2</v>
      </c>
      <c r="F20" s="1">
        <v>4.7107949394756856</v>
      </c>
      <c r="G20" s="1">
        <v>4900.4913799914857</v>
      </c>
      <c r="H20" s="1">
        <v>7.9010441144971966E-2</v>
      </c>
      <c r="I20" s="1">
        <v>0.46831873206558922</v>
      </c>
      <c r="J20" s="1">
        <f t="shared" si="0"/>
        <v>46.831873206558924</v>
      </c>
      <c r="K20" s="4"/>
      <c r="L20" s="1">
        <v>9.6658968980024209</v>
      </c>
      <c r="M20" s="10">
        <f>T8*$P$5</f>
        <v>13.676599999999999</v>
      </c>
      <c r="O20">
        <f t="shared" si="1"/>
        <v>0</v>
      </c>
      <c r="P20">
        <f t="shared" si="2"/>
        <v>0</v>
      </c>
    </row>
    <row r="21" spans="1:16" x14ac:dyDescent="0.25">
      <c r="A21" s="64"/>
      <c r="B21" s="64"/>
      <c r="E21" s="1">
        <v>3.4</v>
      </c>
      <c r="F21" s="1">
        <v>5.0052196231929162</v>
      </c>
      <c r="G21" s="1">
        <v>5206.7720912409532</v>
      </c>
      <c r="H21" s="1">
        <v>7.8696415047958226E-2</v>
      </c>
      <c r="I21" s="1">
        <v>0.52658667942004123</v>
      </c>
      <c r="J21" s="1">
        <f t="shared" si="0"/>
        <v>52.658667942004122</v>
      </c>
      <c r="K21" s="4"/>
      <c r="L21" s="1">
        <v>12.434120013808396</v>
      </c>
      <c r="M21" s="10">
        <f>U8*$P$5</f>
        <v>15.630400000000002</v>
      </c>
      <c r="O21">
        <f t="shared" si="1"/>
        <v>0</v>
      </c>
      <c r="P21">
        <f t="shared" si="2"/>
        <v>0</v>
      </c>
    </row>
    <row r="22" spans="1:16" x14ac:dyDescent="0.25">
      <c r="A22" s="64"/>
      <c r="B22" s="64"/>
      <c r="E22" s="1">
        <v>3.6</v>
      </c>
      <c r="F22" s="1">
        <v>5.2996443069101469</v>
      </c>
      <c r="G22" s="1">
        <v>5513.0528024904206</v>
      </c>
      <c r="H22" s="1">
        <v>7.8414056861799641E-2</v>
      </c>
      <c r="I22" s="1">
        <v>0.58824197461897176</v>
      </c>
      <c r="J22" s="1">
        <f t="shared" si="0"/>
        <v>58.824197461897178</v>
      </c>
      <c r="K22" s="4"/>
      <c r="L22" s="1">
        <v>15.543654027181214</v>
      </c>
      <c r="M22" s="10">
        <f>V8*$P$5</f>
        <v>17.584199999999999</v>
      </c>
      <c r="O22">
        <f t="shared" si="1"/>
        <v>0</v>
      </c>
      <c r="P22">
        <f t="shared" si="2"/>
        <v>0</v>
      </c>
    </row>
    <row r="23" spans="1:16" x14ac:dyDescent="0.25">
      <c r="A23" s="64"/>
      <c r="B23" s="64"/>
      <c r="E23" s="1">
        <v>3.8</v>
      </c>
      <c r="F23" s="1">
        <v>5.5940689906273766</v>
      </c>
      <c r="G23" s="1">
        <v>5819.333513739889</v>
      </c>
      <c r="H23" s="1">
        <v>7.8158701217538332E-2</v>
      </c>
      <c r="I23" s="1">
        <v>0.65328338550897858</v>
      </c>
      <c r="J23" s="1">
        <f t="shared" si="0"/>
        <v>65.328338550897854</v>
      </c>
      <c r="K23" s="4"/>
      <c r="L23" s="1">
        <v>18.993946514737672</v>
      </c>
      <c r="M23" s="10">
        <f>W8*$P$5</f>
        <v>19.538</v>
      </c>
      <c r="O23">
        <f t="shared" si="1"/>
        <v>0</v>
      </c>
      <c r="P23">
        <f t="shared" si="2"/>
        <v>0</v>
      </c>
    </row>
    <row r="24" spans="1:16" x14ac:dyDescent="0.25">
      <c r="A24" s="64"/>
      <c r="B24" s="64"/>
      <c r="K24" s="4"/>
      <c r="L24" s="1">
        <v>22.784559735020654</v>
      </c>
      <c r="M24" s="10">
        <f>X8*$P$5</f>
        <v>21.491800000000001</v>
      </c>
      <c r="O24">
        <f t="shared" si="1"/>
        <v>0</v>
      </c>
      <c r="P24">
        <f t="shared" si="2"/>
        <v>0</v>
      </c>
    </row>
    <row r="25" spans="1:16" x14ac:dyDescent="0.25">
      <c r="A25" s="64"/>
      <c r="B25" s="64"/>
      <c r="K25" s="4"/>
      <c r="L25" s="1">
        <v>26.915138473221745</v>
      </c>
      <c r="M25" s="10">
        <f>Y8*P5</f>
        <v>23.445599999999999</v>
      </c>
      <c r="O25">
        <f t="shared" si="1"/>
        <v>0</v>
      </c>
      <c r="P25">
        <f t="shared" si="2"/>
        <v>0</v>
      </c>
    </row>
    <row r="26" spans="1:16" x14ac:dyDescent="0.25">
      <c r="A26" s="64"/>
      <c r="B26" s="64"/>
      <c r="K26" s="4"/>
      <c r="L26" s="1">
        <v>31.385388830127582</v>
      </c>
      <c r="M26" s="10">
        <f>Z8*P5</f>
        <v>25.3994</v>
      </c>
      <c r="O26">
        <f t="shared" si="1"/>
        <v>0</v>
      </c>
      <c r="P26">
        <f t="shared" si="2"/>
        <v>0</v>
      </c>
    </row>
    <row r="27" spans="1:16" x14ac:dyDescent="0.25">
      <c r="A27" s="64"/>
      <c r="B27" s="64"/>
      <c r="K27" s="4"/>
      <c r="L27" s="1">
        <v>36.195063677831982</v>
      </c>
      <c r="M27" s="10">
        <f>AA8*P5</f>
        <v>27.353199999999998</v>
      </c>
      <c r="O27">
        <f t="shared" si="1"/>
        <v>0</v>
      </c>
      <c r="P27">
        <f t="shared" si="2"/>
        <v>0</v>
      </c>
    </row>
    <row r="28" spans="1:16" x14ac:dyDescent="0.25">
      <c r="A28" s="64"/>
      <c r="B28" s="64"/>
      <c r="K28" s="4"/>
      <c r="L28" s="1">
        <v>41.343952361356848</v>
      </c>
      <c r="M28" s="10">
        <f>AB8*P5</f>
        <v>29.307000000000002</v>
      </c>
      <c r="O28">
        <f t="shared" si="1"/>
        <v>0</v>
      </c>
      <c r="P28">
        <f t="shared" si="2"/>
        <v>0</v>
      </c>
    </row>
    <row r="29" spans="1:16" x14ac:dyDescent="0.25">
      <c r="A29" s="64"/>
      <c r="B29" s="64"/>
      <c r="L29" s="1">
        <v>46.831873206558924</v>
      </c>
      <c r="M29" s="10">
        <f>AC8*P5</f>
        <v>31.260800000000003</v>
      </c>
      <c r="O29">
        <f t="shared" si="1"/>
        <v>0</v>
      </c>
      <c r="P29">
        <f t="shared" si="2"/>
        <v>0</v>
      </c>
    </row>
    <row r="30" spans="1:16" x14ac:dyDescent="0.25">
      <c r="L30" s="1">
        <v>52.658667942004122</v>
      </c>
      <c r="M30" s="10">
        <f>AD8*P5</f>
        <v>33.214599999999997</v>
      </c>
      <c r="O30">
        <f t="shared" si="1"/>
        <v>0</v>
      </c>
      <c r="P30">
        <f t="shared" si="2"/>
        <v>0</v>
      </c>
    </row>
    <row r="31" spans="1:16" x14ac:dyDescent="0.25">
      <c r="L31" s="1">
        <v>58.824197461897178</v>
      </c>
      <c r="M31" s="10">
        <f>AE8*P5</f>
        <v>35.168399999999998</v>
      </c>
      <c r="O31">
        <f t="shared" si="1"/>
        <v>0</v>
      </c>
      <c r="P31">
        <f t="shared" si="2"/>
        <v>0</v>
      </c>
    </row>
    <row r="32" spans="1:16" x14ac:dyDescent="0.25">
      <c r="L32" s="1">
        <v>65.328338550897854</v>
      </c>
      <c r="M32" s="10">
        <f>AF8*P5</f>
        <v>37.122199999999999</v>
      </c>
      <c r="O32">
        <f t="shared" si="1"/>
        <v>0</v>
      </c>
      <c r="P32">
        <f t="shared" si="2"/>
        <v>0</v>
      </c>
    </row>
    <row r="33" spans="1:1" x14ac:dyDescent="0.25">
      <c r="A33" s="3"/>
    </row>
  </sheetData>
  <sheetProtection algorithmName="SHA-512" hashValue="IBXLOr/UdVn2wW7PNEdyFoJ7ooDQ9I29bjy8e1X279kuXeu1HUywAMRJKwP/MCVCLP/Spyu6q9KEmEwq+At2WA==" saltValue="Xm831c0iqH2+SVdBB6+s2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theme="6" tint="0.79998168889431442"/>
  </sheetPr>
  <dimension ref="A1:AL38"/>
  <sheetViews>
    <sheetView workbookViewId="0">
      <selection activeCell="B13" sqref="B13"/>
    </sheetView>
  </sheetViews>
  <sheetFormatPr baseColWidth="10" defaultColWidth="11.42578125" defaultRowHeight="15" x14ac:dyDescent="0.25"/>
  <cols>
    <col min="1" max="1" width="13.28515625" customWidth="1"/>
  </cols>
  <sheetData>
    <row r="1" spans="1:38" x14ac:dyDescent="0.25">
      <c r="A1" s="64"/>
      <c r="B1" s="64"/>
    </row>
    <row r="2" spans="1:38" x14ac:dyDescent="0.25">
      <c r="A2" s="64"/>
      <c r="B2" s="64"/>
      <c r="O2" s="1" t="s">
        <v>5</v>
      </c>
      <c r="P2" s="2">
        <f>IF(AND(CALCUL!$C$6='X '!B3,CALCUL!C5='X '!A1),20,0)</f>
        <v>0</v>
      </c>
    </row>
    <row r="3" spans="1:38" x14ac:dyDescent="0.25">
      <c r="A3" s="64"/>
      <c r="B3" s="64"/>
      <c r="E3" s="2" t="s">
        <v>78</v>
      </c>
      <c r="F3" s="2" t="s">
        <v>79</v>
      </c>
      <c r="G3" s="2" t="s">
        <v>77</v>
      </c>
      <c r="H3" s="65" t="s">
        <v>81</v>
      </c>
      <c r="I3" s="65" t="s">
        <v>83</v>
      </c>
      <c r="J3" s="65" t="s">
        <v>85</v>
      </c>
      <c r="O3" s="1" t="s">
        <v>4</v>
      </c>
      <c r="P3" s="2">
        <f>IF(P2&gt;0,CALCUL!$C$7,0)</f>
        <v>0</v>
      </c>
    </row>
    <row r="4" spans="1:38" x14ac:dyDescent="0.25">
      <c r="A4" s="1" t="s">
        <v>86</v>
      </c>
      <c r="B4" s="1" t="s">
        <v>15</v>
      </c>
      <c r="E4" s="2">
        <v>0.1</v>
      </c>
      <c r="F4" s="2">
        <v>8.2540467995827912E-2</v>
      </c>
      <c r="G4" s="1">
        <v>114.67031459823072</v>
      </c>
      <c r="H4" s="1">
        <v>0.18668004226802043</v>
      </c>
      <c r="I4" s="1">
        <v>2.5436756939764603E-4</v>
      </c>
      <c r="J4" s="1">
        <f>I4*100</f>
        <v>2.5436756939764604E-2</v>
      </c>
      <c r="O4" s="1" t="s">
        <v>1</v>
      </c>
      <c r="P4" s="2">
        <f>SUM(P13:P38)</f>
        <v>0</v>
      </c>
    </row>
    <row r="5" spans="1:38" x14ac:dyDescent="0.25">
      <c r="A5" s="1" t="s">
        <v>75</v>
      </c>
      <c r="B5" s="1">
        <v>20.7</v>
      </c>
      <c r="C5" t="s">
        <v>80</v>
      </c>
      <c r="E5" s="2">
        <v>0.2</v>
      </c>
      <c r="F5" s="2">
        <v>0.16508093599165582</v>
      </c>
      <c r="G5" s="1">
        <v>229.34062919646144</v>
      </c>
      <c r="H5" s="1">
        <v>0.1405719712983223</v>
      </c>
      <c r="I5" s="1">
        <v>7.6616547179163177E-4</v>
      </c>
      <c r="J5" s="1">
        <f t="shared" ref="J5:J29" si="0">I5*100</f>
        <v>7.6616547179163177E-2</v>
      </c>
      <c r="O5" s="8" t="s">
        <v>8</v>
      </c>
      <c r="P5" s="9">
        <v>9.7690000000000001</v>
      </c>
    </row>
    <row r="6" spans="1:38" x14ac:dyDescent="0.25">
      <c r="A6" s="1" t="s">
        <v>82</v>
      </c>
      <c r="B6" s="1">
        <v>1</v>
      </c>
      <c r="E6" s="2">
        <v>0.4</v>
      </c>
      <c r="F6" s="2">
        <v>0.33016187198331165</v>
      </c>
      <c r="G6" s="1">
        <v>458.68125839292287</v>
      </c>
      <c r="H6" s="1">
        <v>0.11252499287087013</v>
      </c>
      <c r="I6" s="1">
        <v>2.4531992673930475E-3</v>
      </c>
      <c r="J6" s="1">
        <f t="shared" si="0"/>
        <v>0.24531992673930475</v>
      </c>
      <c r="K6" s="3"/>
    </row>
    <row r="7" spans="1:38" x14ac:dyDescent="0.25">
      <c r="A7" s="1" t="s">
        <v>76</v>
      </c>
      <c r="B7" s="1">
        <v>1.49E-5</v>
      </c>
      <c r="E7" s="2">
        <v>0.6</v>
      </c>
      <c r="F7" s="2">
        <v>0.4952428079749675</v>
      </c>
      <c r="G7" s="1">
        <v>688.02188758938439</v>
      </c>
      <c r="H7" s="1">
        <v>0.10145938229309398</v>
      </c>
      <c r="I7" s="1">
        <v>4.9768959847320054E-3</v>
      </c>
      <c r="J7" s="1">
        <f t="shared" si="0"/>
        <v>0.49768959847320055</v>
      </c>
      <c r="K7" s="1" t="s">
        <v>64</v>
      </c>
      <c r="L7" s="60">
        <v>0</v>
      </c>
      <c r="M7" s="1">
        <v>2.5436756939764604E-2</v>
      </c>
      <c r="N7" s="1">
        <v>7.6616547179163177E-2</v>
      </c>
      <c r="O7" s="1">
        <v>0.24531992673930475</v>
      </c>
      <c r="P7" s="1">
        <v>0.49768959847320055</v>
      </c>
      <c r="Q7" s="1">
        <v>0.83133368352467474</v>
      </c>
      <c r="R7" s="1">
        <v>1.2450801318777089</v>
      </c>
      <c r="S7" s="1">
        <v>1.7382356331834194</v>
      </c>
      <c r="T7" s="1">
        <v>2.3103440301159495</v>
      </c>
      <c r="U7" s="1">
        <v>2.9610834920727171</v>
      </c>
      <c r="V7" s="1">
        <v>3.690215381485451</v>
      </c>
      <c r="W7" s="1">
        <v>4.4975560151446494</v>
      </c>
      <c r="X7" s="1">
        <v>5.382959831828547</v>
      </c>
      <c r="Y7" s="1">
        <v>6.3463087548821102</v>
      </c>
      <c r="Z7" s="1">
        <v>7.3875051507610161</v>
      </c>
      <c r="AA7" s="1">
        <v>8.5064669886140667</v>
      </c>
      <c r="AB7" s="1">
        <v>9.7031244068450029</v>
      </c>
      <c r="AC7" s="1">
        <v>10.977417212247493</v>
      </c>
      <c r="AD7" s="1">
        <v>12.329293016564291</v>
      </c>
      <c r="AE7" s="1">
        <v>13.758705820401868</v>
      </c>
      <c r="AF7" s="1">
        <v>15.265614918406293</v>
      </c>
      <c r="AG7" s="1">
        <v>16.849984039849243</v>
      </c>
      <c r="AH7" s="1">
        <v>21.149588797346162</v>
      </c>
      <c r="AI7" s="1">
        <v>25.932694931354249</v>
      </c>
      <c r="AJ7" s="1">
        <v>31.198961942077496</v>
      </c>
      <c r="AK7" s="1">
        <v>36.948113187212222</v>
      </c>
      <c r="AL7" s="1">
        <v>43.179919471646365</v>
      </c>
    </row>
    <row r="8" spans="1:38" x14ac:dyDescent="0.25">
      <c r="A8" s="1" t="s">
        <v>87</v>
      </c>
      <c r="B8" s="1">
        <v>0.82799999999999996</v>
      </c>
      <c r="E8" s="2">
        <v>0.8</v>
      </c>
      <c r="F8" s="2">
        <v>0.6603237439666233</v>
      </c>
      <c r="G8" s="1">
        <v>917.36251678584574</v>
      </c>
      <c r="H8" s="1">
        <v>9.5330430405004329E-2</v>
      </c>
      <c r="I8" s="1">
        <v>8.3133368352467478E-3</v>
      </c>
      <c r="J8" s="1">
        <f t="shared" si="0"/>
        <v>0.83133368352467474</v>
      </c>
      <c r="K8" s="11" t="s">
        <v>57</v>
      </c>
      <c r="L8" s="2">
        <v>0</v>
      </c>
      <c r="M8" s="2">
        <v>0.1</v>
      </c>
      <c r="N8" s="2">
        <v>0.2</v>
      </c>
      <c r="O8" s="2">
        <v>0.4</v>
      </c>
      <c r="P8" s="2">
        <v>0.6</v>
      </c>
      <c r="Q8" s="2">
        <v>0.8</v>
      </c>
      <c r="R8" s="2">
        <v>1</v>
      </c>
      <c r="S8" s="2">
        <v>1.2</v>
      </c>
      <c r="T8" s="2">
        <v>1.4</v>
      </c>
      <c r="U8" s="2">
        <v>1.6</v>
      </c>
      <c r="V8" s="2">
        <v>1.8</v>
      </c>
      <c r="W8" s="2">
        <v>2</v>
      </c>
      <c r="X8" s="2">
        <v>2.2000000000000002</v>
      </c>
      <c r="Y8" s="2">
        <v>2.4</v>
      </c>
      <c r="Z8" s="63">
        <v>2.6</v>
      </c>
      <c r="AA8" s="63">
        <v>2.8</v>
      </c>
      <c r="AB8" s="63">
        <v>3</v>
      </c>
      <c r="AC8" s="63">
        <v>3.2</v>
      </c>
      <c r="AD8" s="63">
        <v>3.4</v>
      </c>
      <c r="AE8" s="63">
        <v>3.6</v>
      </c>
      <c r="AF8" s="63">
        <v>3.8</v>
      </c>
      <c r="AG8" s="63">
        <v>4</v>
      </c>
      <c r="AH8" s="63">
        <v>4.5</v>
      </c>
      <c r="AI8" s="63">
        <v>5</v>
      </c>
      <c r="AJ8" s="63">
        <v>5.5</v>
      </c>
      <c r="AK8" s="63">
        <v>6</v>
      </c>
      <c r="AL8" s="63">
        <v>6.5</v>
      </c>
    </row>
    <row r="9" spans="1:38" x14ac:dyDescent="0.25">
      <c r="A9" s="64"/>
      <c r="B9" s="64"/>
      <c r="E9" s="2">
        <v>1</v>
      </c>
      <c r="F9" s="2">
        <v>0.82540467995827915</v>
      </c>
      <c r="G9" s="1">
        <v>1146.7031459823072</v>
      </c>
      <c r="H9" s="1">
        <v>9.1376275755754452E-2</v>
      </c>
      <c r="I9" s="1">
        <v>1.2450801318777089E-2</v>
      </c>
      <c r="J9" s="1">
        <f t="shared" si="0"/>
        <v>1.2450801318777089</v>
      </c>
      <c r="K9" s="3"/>
    </row>
    <row r="10" spans="1:38" x14ac:dyDescent="0.25">
      <c r="A10" s="64"/>
      <c r="B10" s="64"/>
      <c r="E10" s="2">
        <v>1.2</v>
      </c>
      <c r="F10" s="2">
        <v>0.99048561594993501</v>
      </c>
      <c r="G10" s="1">
        <v>1376.0437751787688</v>
      </c>
      <c r="H10" s="1">
        <v>8.8589511496557541E-2</v>
      </c>
      <c r="I10" s="1">
        <v>1.7382356331834194E-2</v>
      </c>
      <c r="J10" s="1">
        <f t="shared" si="0"/>
        <v>1.7382356331834194</v>
      </c>
      <c r="K10" s="3"/>
    </row>
    <row r="11" spans="1:38" x14ac:dyDescent="0.25">
      <c r="A11" s="64"/>
      <c r="B11" s="64"/>
      <c r="E11" s="2">
        <v>1.4</v>
      </c>
      <c r="F11" s="2">
        <v>1.1555665519415907</v>
      </c>
      <c r="G11" s="1">
        <v>1605.3844043752301</v>
      </c>
      <c r="H11" s="1">
        <v>8.650809210599765E-2</v>
      </c>
      <c r="I11" s="1">
        <v>2.3103440301159493E-2</v>
      </c>
      <c r="J11" s="1">
        <f t="shared" si="0"/>
        <v>2.3103440301159495</v>
      </c>
      <c r="K11" s="4"/>
      <c r="L11" s="2" t="s">
        <v>1</v>
      </c>
      <c r="M11" s="2" t="s">
        <v>2</v>
      </c>
      <c r="P11" t="s">
        <v>1</v>
      </c>
    </row>
    <row r="12" spans="1:38" x14ac:dyDescent="0.25">
      <c r="A12" s="64"/>
      <c r="B12" s="64"/>
      <c r="E12" s="2">
        <v>1.6</v>
      </c>
      <c r="F12" s="2">
        <v>1.3206474879332466</v>
      </c>
      <c r="G12" s="1">
        <v>1834.7250335716915</v>
      </c>
      <c r="H12" s="1">
        <v>8.4888104908619116E-2</v>
      </c>
      <c r="I12" s="1">
        <v>2.9610834920727171E-2</v>
      </c>
      <c r="J12" s="1">
        <f t="shared" si="0"/>
        <v>2.9610834920727171</v>
      </c>
      <c r="K12" s="4"/>
      <c r="L12" s="60">
        <v>0</v>
      </c>
      <c r="M12" s="10">
        <f>L8*$F$4</f>
        <v>0</v>
      </c>
      <c r="O12">
        <f>IF(P3&lt;M12,"Diminuer le DN",0)</f>
        <v>0</v>
      </c>
    </row>
    <row r="13" spans="1:38" x14ac:dyDescent="0.25">
      <c r="A13" s="64"/>
      <c r="B13" s="64"/>
      <c r="E13" s="2">
        <v>1.8</v>
      </c>
      <c r="F13" s="2">
        <v>1.4857284239249025</v>
      </c>
      <c r="G13" s="1">
        <v>2064.0656627681528</v>
      </c>
      <c r="H13" s="1">
        <v>8.3587792311286269E-2</v>
      </c>
      <c r="I13" s="1">
        <v>3.690215381485451E-2</v>
      </c>
      <c r="J13" s="1">
        <f t="shared" si="0"/>
        <v>3.690215381485451</v>
      </c>
      <c r="K13" s="4"/>
      <c r="L13" s="1">
        <v>2.5436756939764604E-2</v>
      </c>
      <c r="M13" s="10">
        <f>M8*$P$5</f>
        <v>0.9769000000000001</v>
      </c>
      <c r="O13">
        <f>IF(M13&gt;$P$3,$P$3,0)</f>
        <v>0</v>
      </c>
      <c r="P13">
        <f>IF(O13&gt;O12,((($P$3-M12)/(M13-M12))*(L13-L12))+L12,0)</f>
        <v>0</v>
      </c>
    </row>
    <row r="14" spans="1:38" x14ac:dyDescent="0.25">
      <c r="A14" s="64"/>
      <c r="B14" s="64"/>
      <c r="E14" s="2">
        <v>2</v>
      </c>
      <c r="F14" s="2">
        <v>1.6508093599165583</v>
      </c>
      <c r="G14" s="1">
        <v>2293.4062919646144</v>
      </c>
      <c r="H14" s="1">
        <v>8.2518768901850656E-2</v>
      </c>
      <c r="I14" s="1">
        <v>4.4975560151446492E-2</v>
      </c>
      <c r="J14" s="1">
        <f t="shared" si="0"/>
        <v>4.4975560151446494</v>
      </c>
      <c r="K14" s="4"/>
      <c r="L14" s="1">
        <v>7.6616547179163177E-2</v>
      </c>
      <c r="M14" s="10">
        <f>N8*$P$5</f>
        <v>1.9538000000000002</v>
      </c>
      <c r="O14">
        <f t="shared" ref="O14:O38" si="1">IF(M14&gt;$P$3,$P$3,0)</f>
        <v>0</v>
      </c>
      <c r="P14">
        <f t="shared" ref="P14:P38" si="2">IF(O14&gt;O13,((($P$3-M13)/(M14-M13))*(L14-L13))+L13,0)</f>
        <v>0</v>
      </c>
    </row>
    <row r="15" spans="1:38" x14ac:dyDescent="0.25">
      <c r="A15" s="64"/>
      <c r="B15" s="64"/>
      <c r="E15" s="2">
        <v>2.2000000000000002</v>
      </c>
      <c r="F15" s="2">
        <v>1.8158902959082142</v>
      </c>
      <c r="G15" s="1">
        <v>2522.746921161076</v>
      </c>
      <c r="H15" s="1">
        <v>8.1622882521206683E-2</v>
      </c>
      <c r="I15" s="1">
        <v>5.3829598318285467E-2</v>
      </c>
      <c r="J15" s="1">
        <f t="shared" si="0"/>
        <v>5.382959831828547</v>
      </c>
      <c r="K15" s="4"/>
      <c r="L15" s="1">
        <v>0.24531992673930475</v>
      </c>
      <c r="M15" s="10">
        <f>O8*$P$5</f>
        <v>3.9076000000000004</v>
      </c>
      <c r="O15">
        <f t="shared" si="1"/>
        <v>0</v>
      </c>
      <c r="P15">
        <f t="shared" si="2"/>
        <v>0</v>
      </c>
    </row>
    <row r="16" spans="1:38" x14ac:dyDescent="0.25">
      <c r="A16" s="64"/>
      <c r="B16" s="64"/>
      <c r="E16" s="2">
        <v>2.4</v>
      </c>
      <c r="F16" s="2">
        <v>1.98097123189987</v>
      </c>
      <c r="G16" s="1">
        <v>2752.0875503575376</v>
      </c>
      <c r="H16" s="1">
        <v>8.0860209868624758E-2</v>
      </c>
      <c r="I16" s="1">
        <v>6.3463087548821101E-2</v>
      </c>
      <c r="J16" s="1">
        <f t="shared" si="0"/>
        <v>6.3463087548821102</v>
      </c>
      <c r="K16" s="4"/>
      <c r="L16" s="1">
        <v>0.49768959847320055</v>
      </c>
      <c r="M16" s="10">
        <f>P8*$P$5</f>
        <v>5.8613999999999997</v>
      </c>
      <c r="O16">
        <f t="shared" si="1"/>
        <v>0</v>
      </c>
      <c r="P16">
        <f t="shared" si="2"/>
        <v>0</v>
      </c>
    </row>
    <row r="17" spans="1:16" x14ac:dyDescent="0.25">
      <c r="A17" s="64"/>
      <c r="B17" s="64"/>
      <c r="E17" s="63">
        <v>2.6</v>
      </c>
      <c r="F17" s="63">
        <v>2.1460521678915256</v>
      </c>
      <c r="G17" s="62">
        <v>2981.4281795539987</v>
      </c>
      <c r="H17" s="62">
        <v>8.0202379085157344E-2</v>
      </c>
      <c r="I17" s="62">
        <v>7.3875051507610159E-2</v>
      </c>
      <c r="J17" s="1">
        <f t="shared" si="0"/>
        <v>7.3875051507610161</v>
      </c>
      <c r="K17" s="4"/>
      <c r="L17" s="1">
        <v>0.83133368352467474</v>
      </c>
      <c r="M17" s="10">
        <f>Q8*$P$5</f>
        <v>7.8152000000000008</v>
      </c>
      <c r="O17">
        <f t="shared" si="1"/>
        <v>0</v>
      </c>
      <c r="P17">
        <f t="shared" si="2"/>
        <v>0</v>
      </c>
    </row>
    <row r="18" spans="1:16" x14ac:dyDescent="0.25">
      <c r="A18" s="64"/>
      <c r="B18" s="64"/>
      <c r="E18" s="63">
        <v>2.8</v>
      </c>
      <c r="F18" s="63">
        <v>2.3111331038831815</v>
      </c>
      <c r="G18" s="62">
        <v>3210.7688087504603</v>
      </c>
      <c r="H18" s="62">
        <v>7.9628641898704874E-2</v>
      </c>
      <c r="I18" s="62">
        <v>8.506466988614067E-2</v>
      </c>
      <c r="J18" s="1">
        <f t="shared" si="0"/>
        <v>8.5064669886140667</v>
      </c>
      <c r="K18" s="4"/>
      <c r="L18" s="1">
        <v>1.2450801318777089</v>
      </c>
      <c r="M18" s="10">
        <f>R8*$P$5</f>
        <v>9.7690000000000001</v>
      </c>
      <c r="O18">
        <f t="shared" si="1"/>
        <v>0</v>
      </c>
      <c r="P18">
        <f t="shared" si="2"/>
        <v>0</v>
      </c>
    </row>
    <row r="19" spans="1:16" x14ac:dyDescent="0.25">
      <c r="A19" s="64"/>
      <c r="B19" s="64"/>
      <c r="E19" s="63">
        <v>3</v>
      </c>
      <c r="F19" s="63">
        <v>2.4762140398748373</v>
      </c>
      <c r="G19" s="62">
        <v>3440.1094379469214</v>
      </c>
      <c r="H19" s="62">
        <v>7.9123454591108935E-2</v>
      </c>
      <c r="I19" s="62">
        <v>9.7031244068450026E-2</v>
      </c>
      <c r="J19" s="1">
        <f t="shared" si="0"/>
        <v>9.7031244068450029</v>
      </c>
      <c r="K19" s="4"/>
      <c r="L19" s="1">
        <v>1.7382356331834194</v>
      </c>
      <c r="M19" s="10">
        <f>S8*$P$5</f>
        <v>11.722799999999999</v>
      </c>
      <c r="O19">
        <f t="shared" si="1"/>
        <v>0</v>
      </c>
      <c r="P19">
        <f t="shared" si="2"/>
        <v>0</v>
      </c>
    </row>
    <row r="20" spans="1:16" x14ac:dyDescent="0.25">
      <c r="A20" s="64"/>
      <c r="B20" s="64"/>
      <c r="E20" s="63">
        <v>3.2</v>
      </c>
      <c r="F20" s="63">
        <v>2.6412949758664932</v>
      </c>
      <c r="G20" s="62">
        <v>3669.450067143383</v>
      </c>
      <c r="H20" s="62">
        <v>7.8674929838491545E-2</v>
      </c>
      <c r="I20" s="62">
        <v>0.10977417212247494</v>
      </c>
      <c r="J20" s="1">
        <f t="shared" si="0"/>
        <v>10.977417212247493</v>
      </c>
      <c r="K20" s="4"/>
      <c r="L20" s="1">
        <v>2.3103440301159495</v>
      </c>
      <c r="M20" s="10">
        <f>T8*$P$5</f>
        <v>13.676599999999999</v>
      </c>
      <c r="O20">
        <f t="shared" si="1"/>
        <v>0</v>
      </c>
      <c r="P20">
        <f t="shared" si="2"/>
        <v>0</v>
      </c>
    </row>
    <row r="21" spans="1:16" x14ac:dyDescent="0.25">
      <c r="A21" s="64"/>
      <c r="B21" s="64"/>
      <c r="E21" s="63">
        <v>3.4</v>
      </c>
      <c r="F21" s="63">
        <v>2.8063759118581491</v>
      </c>
      <c r="G21" s="62">
        <v>3898.7906963398445</v>
      </c>
      <c r="H21" s="62">
        <v>7.8273813010094534E-2</v>
      </c>
      <c r="I21" s="62">
        <v>0.12329293016564291</v>
      </c>
      <c r="J21" s="1">
        <f t="shared" si="0"/>
        <v>12.329293016564291</v>
      </c>
      <c r="K21" s="4"/>
      <c r="L21" s="1">
        <v>2.9610834920727171</v>
      </c>
      <c r="M21" s="10">
        <f>U8*$P$5</f>
        <v>15.630400000000002</v>
      </c>
      <c r="O21">
        <f t="shared" si="1"/>
        <v>0</v>
      </c>
      <c r="P21">
        <f t="shared" si="2"/>
        <v>0</v>
      </c>
    </row>
    <row r="22" spans="1:16" x14ac:dyDescent="0.25">
      <c r="A22" s="64"/>
      <c r="B22" s="64"/>
      <c r="E22" s="63">
        <v>3.6</v>
      </c>
      <c r="F22" s="63">
        <v>2.9714568478498049</v>
      </c>
      <c r="G22" s="62">
        <v>4128.1313255363057</v>
      </c>
      <c r="H22" s="62">
        <v>7.7912785955388766E-2</v>
      </c>
      <c r="I22" s="62">
        <v>0.13758705820401868</v>
      </c>
      <c r="J22" s="1">
        <f t="shared" si="0"/>
        <v>13.758705820401868</v>
      </c>
      <c r="K22" s="4"/>
      <c r="L22" s="1">
        <v>3.690215381485451</v>
      </c>
      <c r="M22" s="10">
        <f>V8*$P$5</f>
        <v>17.584199999999999</v>
      </c>
      <c r="O22">
        <f t="shared" si="1"/>
        <v>0</v>
      </c>
      <c r="P22">
        <f t="shared" si="2"/>
        <v>0</v>
      </c>
    </row>
    <row r="23" spans="1:16" x14ac:dyDescent="0.25">
      <c r="A23" s="64"/>
      <c r="B23" s="64"/>
      <c r="E23" s="63">
        <v>3.8</v>
      </c>
      <c r="F23" s="63">
        <v>3.1365377838414608</v>
      </c>
      <c r="G23" s="62">
        <v>4357.4719547327668</v>
      </c>
      <c r="H23" s="62">
        <v>7.7585981782599484E-2</v>
      </c>
      <c r="I23" s="62">
        <v>0.15265614918406292</v>
      </c>
      <c r="J23" s="1">
        <f t="shared" si="0"/>
        <v>15.265614918406293</v>
      </c>
      <c r="K23" s="4"/>
      <c r="L23" s="1">
        <v>4.4975560151446494</v>
      </c>
      <c r="M23" s="10">
        <f>W8*$P$5</f>
        <v>19.538</v>
      </c>
      <c r="O23">
        <f t="shared" si="1"/>
        <v>0</v>
      </c>
      <c r="P23">
        <f t="shared" si="2"/>
        <v>0</v>
      </c>
    </row>
    <row r="24" spans="1:16" x14ac:dyDescent="0.25">
      <c r="A24" s="64"/>
      <c r="B24" s="64"/>
      <c r="E24" s="63">
        <v>4</v>
      </c>
      <c r="F24" s="63">
        <v>3.3016187198331166</v>
      </c>
      <c r="G24" s="62">
        <v>4586.8125839292288</v>
      </c>
      <c r="H24" s="62">
        <v>7.728863933557216E-2</v>
      </c>
      <c r="I24" s="62">
        <v>0.16849984039849245</v>
      </c>
      <c r="J24" s="1">
        <f t="shared" si="0"/>
        <v>16.849984039849243</v>
      </c>
      <c r="K24" s="4"/>
      <c r="L24" s="1">
        <v>5.382959831828547</v>
      </c>
      <c r="M24" s="10">
        <f>X8*$P$5</f>
        <v>21.491800000000001</v>
      </c>
      <c r="O24">
        <f t="shared" si="1"/>
        <v>0</v>
      </c>
      <c r="P24">
        <f t="shared" si="2"/>
        <v>0</v>
      </c>
    </row>
    <row r="25" spans="1:16" x14ac:dyDescent="0.25">
      <c r="A25" s="64"/>
      <c r="B25" s="64"/>
      <c r="E25" s="63">
        <v>4.5</v>
      </c>
      <c r="F25" s="63">
        <v>3.714321059812256</v>
      </c>
      <c r="G25" s="62">
        <v>5160.1641569203821</v>
      </c>
      <c r="H25" s="62">
        <v>7.665015737482736E-2</v>
      </c>
      <c r="I25" s="62">
        <v>0.21149588797346161</v>
      </c>
      <c r="J25" s="1">
        <f t="shared" si="0"/>
        <v>21.149588797346162</v>
      </c>
      <c r="K25" s="4"/>
      <c r="L25" s="1">
        <v>6.3463087548821102</v>
      </c>
      <c r="M25" s="10">
        <f>Y8*P5</f>
        <v>23.445599999999999</v>
      </c>
      <c r="O25">
        <f t="shared" si="1"/>
        <v>0</v>
      </c>
      <c r="P25">
        <f t="shared" si="2"/>
        <v>0</v>
      </c>
    </row>
    <row r="26" spans="1:16" x14ac:dyDescent="0.25">
      <c r="A26" s="64"/>
      <c r="B26" s="64"/>
      <c r="E26" s="63">
        <v>5</v>
      </c>
      <c r="F26" s="63">
        <v>4.1270233997913959</v>
      </c>
      <c r="G26" s="62">
        <v>5733.5157299115363</v>
      </c>
      <c r="H26" s="62">
        <v>7.6127890003790569E-2</v>
      </c>
      <c r="I26" s="62">
        <v>0.2593269493135425</v>
      </c>
      <c r="J26" s="1">
        <f t="shared" si="0"/>
        <v>25.932694931354249</v>
      </c>
      <c r="K26" s="4"/>
      <c r="L26" s="1">
        <v>7.3875051507610161</v>
      </c>
      <c r="M26" s="10">
        <f>Z8*P5</f>
        <v>25.3994</v>
      </c>
      <c r="O26">
        <f t="shared" si="1"/>
        <v>0</v>
      </c>
      <c r="P26">
        <f t="shared" si="2"/>
        <v>0</v>
      </c>
    </row>
    <row r="27" spans="1:16" x14ac:dyDescent="0.25">
      <c r="A27" s="64"/>
      <c r="B27" s="64"/>
      <c r="E27" s="63">
        <v>5.5</v>
      </c>
      <c r="F27" s="63">
        <v>4.5397257397705353</v>
      </c>
      <c r="G27" s="62">
        <v>6306.8673029026895</v>
      </c>
      <c r="H27" s="62">
        <v>7.5692162971738128E-2</v>
      </c>
      <c r="I27" s="62">
        <v>0.31198961942077497</v>
      </c>
      <c r="J27" s="1">
        <f t="shared" si="0"/>
        <v>31.198961942077496</v>
      </c>
      <c r="K27" s="4"/>
      <c r="L27" s="1">
        <v>8.5064669886140667</v>
      </c>
      <c r="M27" s="10">
        <f>AA8*P5</f>
        <v>27.353199999999998</v>
      </c>
      <c r="O27">
        <f t="shared" si="1"/>
        <v>0</v>
      </c>
      <c r="P27">
        <f t="shared" si="2"/>
        <v>0</v>
      </c>
    </row>
    <row r="28" spans="1:16" x14ac:dyDescent="0.25">
      <c r="A28" s="64"/>
      <c r="B28" s="64"/>
      <c r="E28" s="63">
        <v>6</v>
      </c>
      <c r="F28" s="63">
        <v>4.9524280797496747</v>
      </c>
      <c r="G28" s="62">
        <v>6880.2188758938428</v>
      </c>
      <c r="H28" s="62">
        <v>7.5322706208249865E-2</v>
      </c>
      <c r="I28" s="62">
        <v>0.36948113187212223</v>
      </c>
      <c r="J28" s="1">
        <f t="shared" si="0"/>
        <v>36.948113187212222</v>
      </c>
      <c r="K28" s="4"/>
      <c r="L28" s="1">
        <v>9.7031244068450029</v>
      </c>
      <c r="M28" s="10">
        <f>AB8*P5</f>
        <v>29.307000000000002</v>
      </c>
      <c r="O28">
        <f t="shared" si="1"/>
        <v>0</v>
      </c>
      <c r="P28">
        <f t="shared" si="2"/>
        <v>0</v>
      </c>
    </row>
    <row r="29" spans="1:16" x14ac:dyDescent="0.25">
      <c r="A29" s="64"/>
      <c r="B29" s="64"/>
      <c r="E29" s="63">
        <v>6.5</v>
      </c>
      <c r="F29" s="63">
        <v>5.3651304197288141</v>
      </c>
      <c r="G29" s="62">
        <v>7453.5704488849969</v>
      </c>
      <c r="H29" s="62">
        <v>7.5005181308870919E-2</v>
      </c>
      <c r="I29" s="62">
        <v>0.43179919471646366</v>
      </c>
      <c r="J29" s="1">
        <f t="shared" si="0"/>
        <v>43.179919471646365</v>
      </c>
      <c r="L29" s="1">
        <v>10.977417212247493</v>
      </c>
      <c r="M29" s="10">
        <f>AC8*P5</f>
        <v>31.260800000000003</v>
      </c>
      <c r="O29">
        <f t="shared" si="1"/>
        <v>0</v>
      </c>
      <c r="P29">
        <f t="shared" si="2"/>
        <v>0</v>
      </c>
    </row>
    <row r="30" spans="1:16" x14ac:dyDescent="0.25">
      <c r="L30" s="1">
        <v>12.329293016564291</v>
      </c>
      <c r="M30" s="10">
        <f>AD8*P5</f>
        <v>33.214599999999997</v>
      </c>
      <c r="O30">
        <f t="shared" si="1"/>
        <v>0</v>
      </c>
      <c r="P30">
        <f t="shared" si="2"/>
        <v>0</v>
      </c>
    </row>
    <row r="31" spans="1:16" x14ac:dyDescent="0.25">
      <c r="L31" s="1">
        <v>13.758705820401868</v>
      </c>
      <c r="M31" s="10">
        <f>AE8*P5</f>
        <v>35.168399999999998</v>
      </c>
      <c r="O31">
        <f t="shared" si="1"/>
        <v>0</v>
      </c>
      <c r="P31">
        <f t="shared" si="2"/>
        <v>0</v>
      </c>
    </row>
    <row r="32" spans="1:16" x14ac:dyDescent="0.25">
      <c r="L32" s="1">
        <v>15.265614918406293</v>
      </c>
      <c r="M32" s="10">
        <f>AF8*P5</f>
        <v>37.122199999999999</v>
      </c>
      <c r="O32">
        <f t="shared" si="1"/>
        <v>0</v>
      </c>
      <c r="P32">
        <f t="shared" si="2"/>
        <v>0</v>
      </c>
    </row>
    <row r="33" spans="12:16" x14ac:dyDescent="0.25">
      <c r="L33" s="1">
        <v>16.849984039849243</v>
      </c>
      <c r="M33" s="10">
        <f>AG8*$P$5</f>
        <v>39.076000000000001</v>
      </c>
      <c r="O33">
        <f t="shared" si="1"/>
        <v>0</v>
      </c>
      <c r="P33">
        <f t="shared" si="2"/>
        <v>0</v>
      </c>
    </row>
    <row r="34" spans="12:16" x14ac:dyDescent="0.25">
      <c r="L34" s="1">
        <v>21.149588797346162</v>
      </c>
      <c r="M34" s="10">
        <f>AH8*$P$5</f>
        <v>43.960500000000003</v>
      </c>
      <c r="O34">
        <f t="shared" si="1"/>
        <v>0</v>
      </c>
      <c r="P34">
        <f t="shared" si="2"/>
        <v>0</v>
      </c>
    </row>
    <row r="35" spans="12:16" x14ac:dyDescent="0.25">
      <c r="L35" s="1">
        <v>25.932694931354249</v>
      </c>
      <c r="M35" s="10">
        <f>AI8*$P$5</f>
        <v>48.844999999999999</v>
      </c>
      <c r="O35">
        <f t="shared" si="1"/>
        <v>0</v>
      </c>
      <c r="P35">
        <f t="shared" si="2"/>
        <v>0</v>
      </c>
    </row>
    <row r="36" spans="12:16" x14ac:dyDescent="0.25">
      <c r="L36" s="1">
        <v>31.198961942077496</v>
      </c>
      <c r="M36" s="10">
        <f>AJ8*$P$5</f>
        <v>53.729500000000002</v>
      </c>
      <c r="O36">
        <f t="shared" si="1"/>
        <v>0</v>
      </c>
      <c r="P36">
        <f t="shared" si="2"/>
        <v>0</v>
      </c>
    </row>
    <row r="37" spans="12:16" x14ac:dyDescent="0.25">
      <c r="L37" s="1">
        <v>36.948113187212222</v>
      </c>
      <c r="M37" s="10">
        <f>AK8*$P$5</f>
        <v>58.614000000000004</v>
      </c>
      <c r="O37">
        <f t="shared" si="1"/>
        <v>0</v>
      </c>
      <c r="P37">
        <f t="shared" si="2"/>
        <v>0</v>
      </c>
    </row>
    <row r="38" spans="12:16" x14ac:dyDescent="0.25">
      <c r="L38" s="1">
        <v>43.179919471646365</v>
      </c>
      <c r="M38" s="10">
        <f>AL8*$P$5</f>
        <v>63.4985</v>
      </c>
      <c r="O38">
        <f t="shared" si="1"/>
        <v>0</v>
      </c>
      <c r="P38">
        <f t="shared" si="2"/>
        <v>0</v>
      </c>
    </row>
  </sheetData>
  <sheetProtection algorithmName="SHA-512" hashValue="hAOMFR4rkd0xEQ636jS8tWBGD0Tz1Zug711qI6IPXlL0g0DM9W572GYSdlrmJQQrsrknfro19PPGQBnaj/mRpA==" saltValue="dfdO68AaBOIVsWiNR5eXi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CALCUL</vt:lpstr>
      <vt:lpstr>DN12-H</vt:lpstr>
      <vt:lpstr>DN16-H</vt:lpstr>
      <vt:lpstr>DN20-H</vt:lpstr>
      <vt:lpstr>DN25-H</vt:lpstr>
      <vt:lpstr>DN32-H</vt:lpstr>
      <vt:lpstr>DN12-L</vt:lpstr>
      <vt:lpstr>DN16-L</vt:lpstr>
      <vt:lpstr>DN20-L</vt:lpstr>
      <vt:lpstr>DN25-L</vt:lpstr>
      <vt:lpstr>DN32-L</vt:lpstr>
      <vt:lpstr>DN12-PROP</vt:lpstr>
      <vt:lpstr>DN16-PROP</vt:lpstr>
      <vt:lpstr>DN20-PROP</vt:lpstr>
      <vt:lpstr>DN25-PROP</vt:lpstr>
      <vt:lpstr>DN32-PROP</vt:lpstr>
      <vt:lpstr>X </vt:lpstr>
      <vt:lpstr>Description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Raphaël Dubois</dc:creator>
  <cp:lastModifiedBy>Raphaël Dubois</cp:lastModifiedBy>
  <cp:lastPrinted>2021-02-04T09:00:36Z</cp:lastPrinted>
  <dcterms:created xsi:type="dcterms:W3CDTF">2016-01-29T15:30:40Z</dcterms:created>
  <dcterms:modified xsi:type="dcterms:W3CDTF">2022-05-09T06:33:34Z</dcterms:modified>
</cp:coreProperties>
</file>